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Venus_2018/Folds_GRL_2019/Model for archive/"/>
    </mc:Choice>
  </mc:AlternateContent>
  <xr:revisionPtr revIDLastSave="0" documentId="13_ncr:1_{D9AEA841-AFE3-7A45-80A3-11BE86D651B4}" xr6:coauthVersionLast="36" xr6:coauthVersionMax="36" xr10:uidLastSave="{00000000-0000-0000-0000-000000000000}"/>
  <bookViews>
    <workbookView xWindow="18500" yWindow="-28340" windowWidth="23180" windowHeight="26860" tabRatio="500" xr2:uid="{00000000-000D-0000-FFFF-FFFF00000000}"/>
  </bookViews>
  <sheets>
    <sheet name="minerals" sheetId="1" r:id="rId1"/>
    <sheet name="rocks" sheetId="2" r:id="rId2"/>
    <sheet name="compositions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19" i="1" l="1"/>
  <c r="B20" i="1"/>
  <c r="B18" i="1" l="1"/>
  <c r="B16" i="1"/>
  <c r="B13" i="1"/>
  <c r="B14" i="1" l="1"/>
  <c r="AU17" i="3" l="1"/>
  <c r="AV17" i="3"/>
  <c r="AW17" i="3"/>
  <c r="AX17" i="3"/>
  <c r="AJ31" i="3"/>
  <c r="AL31" i="3"/>
  <c r="AM31" i="3"/>
  <c r="AQ31" i="3"/>
  <c r="AR31" i="3"/>
  <c r="AS31" i="3"/>
  <c r="AT31" i="3"/>
  <c r="AO31" i="3"/>
  <c r="AP31" i="3"/>
  <c r="AK31" i="3"/>
  <c r="AN31" i="3"/>
  <c r="AL17" i="3"/>
  <c r="AQ17" i="3"/>
  <c r="AM17" i="3"/>
  <c r="AR17" i="3"/>
  <c r="AT17" i="3"/>
  <c r="AS17" i="3"/>
  <c r="AP17" i="3"/>
  <c r="AO17" i="3"/>
  <c r="AN17" i="3"/>
  <c r="AK17" i="3"/>
  <c r="AJ17" i="3"/>
  <c r="T31" i="3"/>
  <c r="Q31" i="3"/>
  <c r="I31" i="3"/>
  <c r="P31" i="3"/>
  <c r="K31" i="3"/>
  <c r="N31" i="3"/>
  <c r="Z31" i="3"/>
  <c r="AD31" i="3"/>
  <c r="M31" i="3"/>
  <c r="AA31" i="3"/>
  <c r="AE31" i="3"/>
  <c r="J31" i="3"/>
  <c r="R31" i="3"/>
  <c r="U31" i="3"/>
  <c r="AB31" i="3"/>
  <c r="V31" i="3"/>
  <c r="Y31" i="3"/>
  <c r="H31" i="3"/>
  <c r="L31" i="3"/>
  <c r="S31" i="3"/>
  <c r="W31" i="3"/>
  <c r="AH31" i="3"/>
  <c r="E31" i="3"/>
  <c r="AG31" i="3"/>
  <c r="AF31" i="3"/>
  <c r="C31" i="3"/>
  <c r="G31" i="3"/>
  <c r="B31" i="3"/>
  <c r="D29" i="3"/>
  <c r="D31" i="3" s="1"/>
  <c r="AC31" i="3"/>
  <c r="O31" i="3"/>
  <c r="F31" i="3"/>
  <c r="AI31" i="3"/>
  <c r="X31" i="3"/>
  <c r="AG17" i="3"/>
  <c r="AF17" i="3"/>
  <c r="AI17" i="3"/>
  <c r="F17" i="3"/>
  <c r="B17" i="3"/>
  <c r="D17" i="3"/>
  <c r="AC17" i="3"/>
  <c r="O17" i="3"/>
  <c r="G17" i="3"/>
  <c r="C17" i="3"/>
  <c r="E17" i="3"/>
  <c r="X17" i="3"/>
  <c r="AH17" i="3"/>
  <c r="N17" i="3"/>
  <c r="Z17" i="3"/>
  <c r="AD17" i="3"/>
  <c r="M17" i="3"/>
  <c r="AA17" i="3"/>
  <c r="AE17" i="3"/>
  <c r="J17" i="3"/>
  <c r="R17" i="3"/>
  <c r="U17" i="3"/>
  <c r="AB17" i="3"/>
  <c r="V17" i="3"/>
  <c r="Y17" i="3"/>
  <c r="H17" i="3"/>
  <c r="L17" i="3"/>
  <c r="S17" i="3"/>
  <c r="W17" i="3"/>
  <c r="T17" i="3"/>
  <c r="Q17" i="3"/>
  <c r="I17" i="3"/>
  <c r="P17" i="3"/>
  <c r="K17" i="3"/>
  <c r="B12" i="1"/>
  <c r="B11" i="1"/>
  <c r="B4" i="1"/>
  <c r="B10" i="1"/>
  <c r="B3" i="1"/>
</calcChain>
</file>

<file path=xl/sharedStrings.xml><?xml version="1.0" encoding="utf-8"?>
<sst xmlns="http://schemas.openxmlformats.org/spreadsheetml/2006/main" count="249" uniqueCount="142">
  <si>
    <t>Material</t>
  </si>
  <si>
    <t>A*</t>
  </si>
  <si>
    <t>n</t>
  </si>
  <si>
    <t>Q</t>
  </si>
  <si>
    <t>dry olivine</t>
  </si>
  <si>
    <t>rho</t>
  </si>
  <si>
    <t>Hirth and Kolstead (2003)</t>
  </si>
  <si>
    <t>Source</t>
  </si>
  <si>
    <t>r (fH2O^r)</t>
  </si>
  <si>
    <t>alpha</t>
  </si>
  <si>
    <t>wet olivine</t>
  </si>
  <si>
    <t>dry diopside</t>
  </si>
  <si>
    <t>wet diopside</t>
  </si>
  <si>
    <t>dry anorthite</t>
  </si>
  <si>
    <t>V (m^3/mol)</t>
  </si>
  <si>
    <t>wet anorthite</t>
  </si>
  <si>
    <t>Rybacki et al (2006)</t>
  </si>
  <si>
    <t>Hirth et al. (2001)</t>
  </si>
  <si>
    <t>dry quartz</t>
  </si>
  <si>
    <t>wet quartz</t>
  </si>
  <si>
    <t>alpha (melt)</t>
  </si>
  <si>
    <t>H2O_wt%</t>
  </si>
  <si>
    <t>Columbia diabase</t>
  </si>
  <si>
    <t>Maryland diabase</t>
  </si>
  <si>
    <t>Ni-NiO or Fe-wüstite</t>
  </si>
  <si>
    <t>Mackwell et al., 1998</t>
  </si>
  <si>
    <t>Mackwell et al., 1999</t>
  </si>
  <si>
    <t>BM-71</t>
  </si>
  <si>
    <t>BM-72</t>
  </si>
  <si>
    <t>BM-93</t>
  </si>
  <si>
    <t>BM-94</t>
  </si>
  <si>
    <t>BM-96</t>
  </si>
  <si>
    <t>BM-99</t>
  </si>
  <si>
    <t>p]agioclase</t>
  </si>
  <si>
    <t>Olivine</t>
  </si>
  <si>
    <t>Hypersthene</t>
  </si>
  <si>
    <t>Augite</t>
  </si>
  <si>
    <t>Oxide</t>
  </si>
  <si>
    <t>Biotite</t>
  </si>
  <si>
    <t>Apatite</t>
  </si>
  <si>
    <t>Alteration</t>
  </si>
  <si>
    <t>BM-6</t>
  </si>
  <si>
    <t>BM-23</t>
  </si>
  <si>
    <t>BM-26</t>
  </si>
  <si>
    <t>BM-27</t>
  </si>
  <si>
    <t>BM-33</t>
  </si>
  <si>
    <t>BM-112</t>
  </si>
  <si>
    <t>BM-113</t>
  </si>
  <si>
    <t>BM-10</t>
  </si>
  <si>
    <t>BM-122</t>
  </si>
  <si>
    <t>BM-126</t>
  </si>
  <si>
    <t>GR-205</t>
  </si>
  <si>
    <t>Sample</t>
  </si>
  <si>
    <t>BM-105</t>
  </si>
  <si>
    <t>BM-106</t>
  </si>
  <si>
    <t>BM-107</t>
  </si>
  <si>
    <t>BM-108</t>
  </si>
  <si>
    <t>BM-111</t>
  </si>
  <si>
    <t>Total</t>
  </si>
  <si>
    <t>MnO</t>
  </si>
  <si>
    <t>MgO</t>
  </si>
  <si>
    <t>bdl</t>
  </si>
  <si>
    <t>LOI</t>
  </si>
  <si>
    <t>CaO</t>
  </si>
  <si>
    <t>Classification</t>
  </si>
  <si>
    <t>High-Al gabbro</t>
  </si>
  <si>
    <t>Ferrodiorite</t>
  </si>
  <si>
    <t>SR-254</t>
  </si>
  <si>
    <t>Zircon</t>
  </si>
  <si>
    <t>Inv. Pigeonite</t>
  </si>
  <si>
    <t>Alkali feldspar</t>
  </si>
  <si>
    <t>Monzodiorite</t>
  </si>
  <si>
    <t>BM-5</t>
  </si>
  <si>
    <t>GR-314</t>
  </si>
  <si>
    <t>Olivine ferrodiorite</t>
  </si>
  <si>
    <t>BM-90</t>
  </si>
  <si>
    <t>BM-42</t>
  </si>
  <si>
    <t>BM-15</t>
  </si>
  <si>
    <t>BM-14</t>
  </si>
  <si>
    <t>BM-88</t>
  </si>
  <si>
    <t>BM-36</t>
  </si>
  <si>
    <t>BM-104</t>
  </si>
  <si>
    <t>BM-95</t>
  </si>
  <si>
    <t>BM-32</t>
  </si>
  <si>
    <t>SiO2</t>
  </si>
  <si>
    <t>TiO2</t>
  </si>
  <si>
    <t>Al2O3</t>
  </si>
  <si>
    <t>Fe2O3</t>
  </si>
  <si>
    <t>Na2O</t>
  </si>
  <si>
    <t>K2O</t>
  </si>
  <si>
    <t>P2O5</t>
  </si>
  <si>
    <t>Notes</t>
  </si>
  <si>
    <t>V  for 1.5-2.0 GPA experiments (Fig 4b, table 2)</t>
  </si>
  <si>
    <t>Dimanov and Dresen (2005)</t>
  </si>
  <si>
    <t>converted to MPa</t>
  </si>
  <si>
    <t>coarse powder samples</t>
  </si>
  <si>
    <t>quartz</t>
  </si>
  <si>
    <t>Lu and Jiang, 2019</t>
  </si>
  <si>
    <t>MPK17</t>
  </si>
  <si>
    <t>MPK60A*</t>
  </si>
  <si>
    <t>PM87B</t>
  </si>
  <si>
    <t>PM168</t>
  </si>
  <si>
    <t>MPK16A*</t>
  </si>
  <si>
    <t>SR22</t>
  </si>
  <si>
    <t>MPK78</t>
  </si>
  <si>
    <t>MPK83*</t>
  </si>
  <si>
    <t>MPK81</t>
  </si>
  <si>
    <t>MPK38C</t>
  </si>
  <si>
    <t>MPK39A</t>
  </si>
  <si>
    <t>Hornblende</t>
  </si>
  <si>
    <t>Quartz</t>
  </si>
  <si>
    <t>Allanite</t>
  </si>
  <si>
    <t>fayalite monzonite</t>
  </si>
  <si>
    <t>Clinopyroxene quartz monzonite</t>
  </si>
  <si>
    <t>Biotite– hornblende quartz syenite</t>
  </si>
  <si>
    <t>Red Mountain granite</t>
  </si>
  <si>
    <t>Medium-grained quartz monzonite</t>
  </si>
  <si>
    <t>Biotite– hornblende monzonite dike</t>
  </si>
  <si>
    <t>Anderson, 1995, 2003</t>
  </si>
  <si>
    <t>Mitchell et al., 1995</t>
  </si>
  <si>
    <t>Mitchell et al., 1996</t>
  </si>
  <si>
    <t>Columbia</t>
  </si>
  <si>
    <t>Maryland</t>
  </si>
  <si>
    <t>Venera 14*</t>
  </si>
  <si>
    <t>Vega 2*</t>
  </si>
  <si>
    <t>Barbery (2017)</t>
  </si>
  <si>
    <t>COH (ppm)</t>
  </si>
  <si>
    <t>100-1500</t>
  </si>
  <si>
    <t>380-3100</t>
  </si>
  <si>
    <t>~600</t>
  </si>
  <si>
    <t>extrapolated to field, disGBS</t>
  </si>
  <si>
    <t>Tokle et al (2019)</t>
  </si>
  <si>
    <t>extrapolated to field, dislocation creep</t>
  </si>
  <si>
    <t>Gleason and Tullis (1995)</t>
  </si>
  <si>
    <t>adjusted with Barberry COH term</t>
  </si>
  <si>
    <t>calculated for COH of 500 and FH2O of 300</t>
  </si>
  <si>
    <t>extrapolated to field, dislocation creep, A adjusted to Barbery</t>
  </si>
  <si>
    <t>Hirth et al. (2001))</t>
  </si>
  <si>
    <t>A adjusted to inlcude Barbery water concentration term. Calculated for COH of 500 and FH2O of 200</t>
  </si>
  <si>
    <t>Volkov et al., 1986 as cited in Fegley, 2014</t>
  </si>
  <si>
    <t>Barsukov et al., 1986 as cited in Fegley, 2014</t>
  </si>
  <si>
    <t>z(COH)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</si>
</sst>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7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1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4" fontId="0" fillId="0" borderId="0" xfId="0" applyNumberFormat="1"/>
    <xf numFmtId="0" fontId="3" fillId="2" borderId="0" xfId="63"/>
    <xf numFmtId="0" fontId="3" fillId="2" borderId="0" xfId="63" applyAlignment="1">
      <alignment wrapText="1"/>
    </xf>
    <xf numFmtId="1" fontId="0" fillId="0" borderId="0" xfId="0" applyNumberFormat="1"/>
    <xf numFmtId="0" fontId="4" fillId="0" borderId="0" xfId="0" applyFont="1"/>
    <xf numFmtId="165" fontId="0" fillId="0" borderId="0" xfId="0" applyNumberFormat="1"/>
    <xf numFmtId="1" fontId="3" fillId="2" borderId="0" xfId="63" applyNumberFormat="1"/>
    <xf numFmtId="0" fontId="0" fillId="3" borderId="0" xfId="0" applyFill="1" applyAlignment="1">
      <alignment wrapText="1"/>
    </xf>
    <xf numFmtId="0" fontId="0" fillId="3" borderId="0" xfId="0" applyFill="1"/>
    <xf numFmtId="0" fontId="5" fillId="3" borderId="0" xfId="63" applyFont="1" applyFill="1"/>
    <xf numFmtId="0" fontId="5" fillId="3" borderId="0" xfId="63" applyFont="1" applyFill="1" applyAlignment="1">
      <alignment wrapText="1"/>
    </xf>
    <xf numFmtId="1" fontId="5" fillId="3" borderId="0" xfId="63" applyNumberFormat="1" applyFont="1" applyFill="1"/>
  </cellXfs>
  <cellStyles count="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Good" xfId="6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B5" sqref="B5"/>
    </sheetView>
  </sheetViews>
  <sheetFormatPr baseColWidth="10" defaultRowHeight="16" x14ac:dyDescent="0.2"/>
  <cols>
    <col min="1" max="1" width="12.33203125" bestFit="1" customWidth="1"/>
    <col min="2" max="2" width="10.83203125" style="1"/>
    <col min="5" max="5" width="11.83203125" bestFit="1" customWidth="1"/>
    <col min="6" max="6" width="10.83203125" style="8"/>
    <col min="11" max="11" width="10.83203125" style="8"/>
    <col min="12" max="12" width="24" bestFit="1" customWidth="1"/>
    <col min="13" max="13" width="46.6640625" bestFit="1" customWidth="1"/>
  </cols>
  <sheetData>
    <row r="1" spans="1:13" x14ac:dyDescent="0.2">
      <c r="A1" t="s">
        <v>0</v>
      </c>
      <c r="B1" s="1" t="s">
        <v>1</v>
      </c>
      <c r="C1" t="s">
        <v>2</v>
      </c>
      <c r="D1" t="s">
        <v>3</v>
      </c>
      <c r="E1" t="s">
        <v>14</v>
      </c>
      <c r="F1" s="8" t="s">
        <v>5</v>
      </c>
      <c r="G1" t="s">
        <v>8</v>
      </c>
      <c r="H1" t="s">
        <v>141</v>
      </c>
      <c r="I1" t="s">
        <v>20</v>
      </c>
      <c r="J1" t="s">
        <v>21</v>
      </c>
      <c r="K1" s="8" t="s">
        <v>126</v>
      </c>
      <c r="L1" t="s">
        <v>7</v>
      </c>
      <c r="M1" t="s">
        <v>91</v>
      </c>
    </row>
    <row r="2" spans="1:13" x14ac:dyDescent="0.2">
      <c r="A2" t="s">
        <v>4</v>
      </c>
      <c r="B2" s="1">
        <v>110000</v>
      </c>
      <c r="C2">
        <v>3.5</v>
      </c>
      <c r="D2" s="1">
        <v>530000</v>
      </c>
      <c r="E2" s="1">
        <v>1.8E-5</v>
      </c>
      <c r="F2" s="8">
        <v>3300</v>
      </c>
      <c r="G2" s="10">
        <v>0</v>
      </c>
      <c r="H2" s="10">
        <v>0</v>
      </c>
      <c r="I2" s="1">
        <v>37.5</v>
      </c>
      <c r="J2" s="5"/>
      <c r="L2" t="s">
        <v>6</v>
      </c>
      <c r="M2" t="s">
        <v>92</v>
      </c>
    </row>
    <row r="3" spans="1:13" x14ac:dyDescent="0.2">
      <c r="A3" t="s">
        <v>11</v>
      </c>
      <c r="B3" s="1">
        <f>3.01E-28*(10^-6)^-5.47</f>
        <v>198868.72785028623</v>
      </c>
      <c r="C3">
        <v>5.47</v>
      </c>
      <c r="D3" s="1">
        <v>691000</v>
      </c>
      <c r="E3">
        <v>0</v>
      </c>
      <c r="F3" s="8">
        <v>3400</v>
      </c>
      <c r="G3" s="10">
        <v>0</v>
      </c>
      <c r="H3" s="10">
        <v>0</v>
      </c>
      <c r="J3" s="5">
        <v>4.0000000000000001E-3</v>
      </c>
      <c r="K3" s="8" t="s">
        <v>129</v>
      </c>
      <c r="L3" t="s">
        <v>93</v>
      </c>
      <c r="M3" t="s">
        <v>94</v>
      </c>
    </row>
    <row r="4" spans="1:13" x14ac:dyDescent="0.2">
      <c r="A4" t="s">
        <v>13</v>
      </c>
      <c r="B4" s="1">
        <f>10^12.7</f>
        <v>5011872336272.7197</v>
      </c>
      <c r="C4">
        <v>3</v>
      </c>
      <c r="D4" s="1">
        <v>641000</v>
      </c>
      <c r="E4" s="1">
        <v>2.4000000000000001E-5</v>
      </c>
      <c r="F4" s="8">
        <v>2730</v>
      </c>
      <c r="G4" s="10">
        <v>0</v>
      </c>
      <c r="H4" s="10">
        <v>0</v>
      </c>
      <c r="J4" s="5">
        <v>0.02</v>
      </c>
      <c r="K4" s="8" t="s">
        <v>128</v>
      </c>
      <c r="L4" t="s">
        <v>16</v>
      </c>
      <c r="M4" t="s">
        <v>95</v>
      </c>
    </row>
    <row r="5" spans="1:13" x14ac:dyDescent="0.2">
      <c r="A5" t="s">
        <v>18</v>
      </c>
      <c r="B5" s="1">
        <f>10^-19.8</f>
        <v>1.5848931924611093E-20</v>
      </c>
      <c r="C5">
        <v>4</v>
      </c>
      <c r="D5" s="1">
        <v>135000</v>
      </c>
      <c r="E5" s="1">
        <v>0</v>
      </c>
      <c r="F5" s="8">
        <v>2600</v>
      </c>
      <c r="G5" s="10">
        <v>1</v>
      </c>
      <c r="H5" s="10">
        <v>1.21</v>
      </c>
      <c r="J5" s="5"/>
      <c r="L5" t="s">
        <v>137</v>
      </c>
      <c r="M5" t="s">
        <v>138</v>
      </c>
    </row>
    <row r="6" spans="1:13" x14ac:dyDescent="0.2">
      <c r="D6" s="1"/>
      <c r="E6" s="1"/>
      <c r="G6" s="10"/>
      <c r="H6" s="10"/>
      <c r="J6" s="5"/>
    </row>
    <row r="8" spans="1:13" x14ac:dyDescent="0.2">
      <c r="A8" t="s">
        <v>96</v>
      </c>
      <c r="B8" s="1">
        <v>5.9999999999999997E-15</v>
      </c>
      <c r="C8">
        <v>4</v>
      </c>
      <c r="D8" s="1">
        <v>132000</v>
      </c>
      <c r="E8" s="1">
        <v>3.5299999999999997E-5</v>
      </c>
      <c r="F8" s="8">
        <v>2600</v>
      </c>
      <c r="G8" s="10">
        <v>2.7</v>
      </c>
      <c r="H8" s="10"/>
      <c r="L8" t="s">
        <v>97</v>
      </c>
    </row>
    <row r="9" spans="1:13" x14ac:dyDescent="0.2">
      <c r="A9" t="s">
        <v>10</v>
      </c>
      <c r="B9" s="1">
        <v>1600</v>
      </c>
      <c r="C9">
        <v>3.5</v>
      </c>
      <c r="D9" s="1">
        <v>520000</v>
      </c>
      <c r="E9" s="1">
        <v>2.1999999999999999E-5</v>
      </c>
      <c r="F9" s="8">
        <v>3300</v>
      </c>
      <c r="G9" s="10">
        <v>1.2</v>
      </c>
      <c r="H9" s="10"/>
      <c r="I9">
        <v>37.5</v>
      </c>
      <c r="J9" s="5"/>
      <c r="L9" t="s">
        <v>6</v>
      </c>
    </row>
    <row r="10" spans="1:13" x14ac:dyDescent="0.2">
      <c r="A10" t="s">
        <v>12</v>
      </c>
      <c r="B10" s="1">
        <f>5.16E-33*(10^-6)^-5.52</f>
        <v>6.8022047709510352</v>
      </c>
      <c r="C10">
        <v>5.52</v>
      </c>
      <c r="D10" s="1">
        <v>534000</v>
      </c>
      <c r="F10" s="8">
        <v>3400</v>
      </c>
      <c r="G10" s="10"/>
      <c r="H10" s="10"/>
      <c r="J10" s="5">
        <v>0.05</v>
      </c>
      <c r="L10" t="s">
        <v>93</v>
      </c>
      <c r="M10" t="s">
        <v>94</v>
      </c>
    </row>
    <row r="11" spans="1:13" x14ac:dyDescent="0.2">
      <c r="A11" t="s">
        <v>15</v>
      </c>
      <c r="B11" s="1">
        <f>10^0.2</f>
        <v>1.5848931924611136</v>
      </c>
      <c r="C11">
        <v>3</v>
      </c>
      <c r="D11" s="1">
        <v>345000</v>
      </c>
      <c r="E11" s="1">
        <v>3.8000000000000002E-5</v>
      </c>
      <c r="F11" s="8">
        <v>2730</v>
      </c>
      <c r="G11" s="10">
        <v>1</v>
      </c>
      <c r="H11" s="10"/>
      <c r="J11" s="5">
        <v>0.22</v>
      </c>
      <c r="K11" s="8">
        <v>33400</v>
      </c>
      <c r="L11" t="s">
        <v>16</v>
      </c>
    </row>
    <row r="12" spans="1:13" x14ac:dyDescent="0.2">
      <c r="A12" t="s">
        <v>19</v>
      </c>
      <c r="B12" s="1">
        <f>10^-11.2</f>
        <v>6.3095734448019345E-12</v>
      </c>
      <c r="C12">
        <v>4</v>
      </c>
      <c r="D12" s="1">
        <v>135000</v>
      </c>
      <c r="F12" s="8">
        <v>2600</v>
      </c>
      <c r="G12" s="10">
        <v>1</v>
      </c>
      <c r="H12" s="10"/>
      <c r="J12" s="5"/>
      <c r="L12" t="s">
        <v>17</v>
      </c>
    </row>
    <row r="13" spans="1:13" x14ac:dyDescent="0.2">
      <c r="A13" t="s">
        <v>19</v>
      </c>
      <c r="B13" s="1">
        <f>0.0000000000011</f>
        <v>1.1E-12</v>
      </c>
      <c r="C13">
        <v>3</v>
      </c>
      <c r="D13" s="1">
        <v>115000</v>
      </c>
      <c r="E13" s="1">
        <v>0</v>
      </c>
      <c r="F13" s="8">
        <v>2600</v>
      </c>
      <c r="G13" s="10">
        <v>1.2</v>
      </c>
      <c r="H13" s="10"/>
      <c r="J13" s="5"/>
      <c r="L13" t="s">
        <v>131</v>
      </c>
      <c r="M13" t="s">
        <v>132</v>
      </c>
    </row>
    <row r="14" spans="1:13" x14ac:dyDescent="0.2">
      <c r="A14" t="s">
        <v>19</v>
      </c>
      <c r="B14" s="1">
        <f>0.00000000000175*1000</f>
        <v>1.75E-9</v>
      </c>
      <c r="C14">
        <v>4</v>
      </c>
      <c r="D14" s="1">
        <v>125000</v>
      </c>
      <c r="E14" s="1">
        <v>0</v>
      </c>
      <c r="F14" s="8">
        <v>2600</v>
      </c>
      <c r="G14" s="10">
        <v>1</v>
      </c>
      <c r="H14" s="10"/>
      <c r="J14" s="5"/>
      <c r="L14" t="s">
        <v>131</v>
      </c>
      <c r="M14" t="s">
        <v>130</v>
      </c>
    </row>
    <row r="15" spans="1:13" x14ac:dyDescent="0.2">
      <c r="A15" t="s">
        <v>19</v>
      </c>
      <c r="B15" s="1">
        <v>1.1E-4</v>
      </c>
      <c r="C15">
        <v>4</v>
      </c>
      <c r="D15" s="1">
        <v>223000</v>
      </c>
      <c r="F15" s="8">
        <v>2600</v>
      </c>
      <c r="L15" t="s">
        <v>133</v>
      </c>
    </row>
    <row r="16" spans="1:13" x14ac:dyDescent="0.2">
      <c r="A16" t="s">
        <v>18</v>
      </c>
      <c r="B16" s="1">
        <f>0.00011/2500^1.21*500^1.21</f>
        <v>1.5690579363981182E-5</v>
      </c>
      <c r="C16">
        <v>4</v>
      </c>
      <c r="D16" s="1">
        <v>223000</v>
      </c>
      <c r="F16" s="8">
        <v>2600</v>
      </c>
      <c r="L16" t="s">
        <v>133</v>
      </c>
      <c r="M16" t="s">
        <v>134</v>
      </c>
    </row>
    <row r="18" spans="1:13" x14ac:dyDescent="0.2">
      <c r="A18" t="s">
        <v>18</v>
      </c>
      <c r="B18" s="1">
        <f>0.00011/2500^1.21*500^1.21</f>
        <v>1.5690579363981182E-5</v>
      </c>
      <c r="C18">
        <v>4</v>
      </c>
      <c r="D18" s="1">
        <v>223000</v>
      </c>
      <c r="E18">
        <v>0</v>
      </c>
      <c r="F18" s="8">
        <v>2600</v>
      </c>
      <c r="L18" t="s">
        <v>133</v>
      </c>
      <c r="M18" t="s">
        <v>134</v>
      </c>
    </row>
    <row r="19" spans="1:13" x14ac:dyDescent="0.2">
      <c r="A19" t="s">
        <v>18</v>
      </c>
      <c r="B19" s="1">
        <f>10^-19.8*500^1.21*300^1.4</f>
        <v>8.58466716509743E-14</v>
      </c>
      <c r="C19">
        <v>3.5</v>
      </c>
      <c r="D19" s="1">
        <v>378000</v>
      </c>
      <c r="E19">
        <v>0</v>
      </c>
      <c r="F19" s="8">
        <v>2600</v>
      </c>
      <c r="G19" s="10">
        <v>1.4</v>
      </c>
      <c r="H19" s="10"/>
      <c r="K19" s="8" t="s">
        <v>127</v>
      </c>
      <c r="L19" t="s">
        <v>125</v>
      </c>
      <c r="M19" t="s">
        <v>135</v>
      </c>
    </row>
    <row r="20" spans="1:13" x14ac:dyDescent="0.2">
      <c r="A20" t="s">
        <v>18</v>
      </c>
      <c r="B20" s="1">
        <f>10^-18.7*437^1.2</f>
        <v>2.941560088718028E-16</v>
      </c>
      <c r="C20">
        <v>3</v>
      </c>
      <c r="D20" s="1">
        <v>115000</v>
      </c>
      <c r="E20" s="1">
        <v>0</v>
      </c>
      <c r="F20" s="8">
        <v>2600</v>
      </c>
      <c r="G20" s="10">
        <v>1.2</v>
      </c>
      <c r="H20" s="10"/>
      <c r="J20" s="5"/>
      <c r="L20" t="s">
        <v>131</v>
      </c>
      <c r="M20" t="s">
        <v>136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B41" sqref="B41"/>
    </sheetView>
  </sheetViews>
  <sheetFormatPr baseColWidth="10" defaultRowHeight="16" x14ac:dyDescent="0.2"/>
  <cols>
    <col min="1" max="1" width="15.6640625" bestFit="1" customWidth="1"/>
    <col min="6" max="6" width="18" bestFit="1" customWidth="1"/>
  </cols>
  <sheetData>
    <row r="1" spans="1:10" x14ac:dyDescent="0.2">
      <c r="A1" t="s">
        <v>0</v>
      </c>
      <c r="B1" s="1" t="s">
        <v>1</v>
      </c>
      <c r="C1" t="s">
        <v>2</v>
      </c>
      <c r="D1" t="s">
        <v>3</v>
      </c>
      <c r="E1" t="s">
        <v>8</v>
      </c>
      <c r="F1" t="s">
        <v>21</v>
      </c>
      <c r="G1" t="s">
        <v>9</v>
      </c>
      <c r="H1" t="s">
        <v>14</v>
      </c>
      <c r="I1" t="s">
        <v>5</v>
      </c>
      <c r="J1" t="s">
        <v>7</v>
      </c>
    </row>
    <row r="2" spans="1:10" x14ac:dyDescent="0.2">
      <c r="A2" t="s">
        <v>22</v>
      </c>
      <c r="B2" s="1">
        <v>190</v>
      </c>
      <c r="C2">
        <v>4.7</v>
      </c>
      <c r="D2" s="1">
        <v>485000</v>
      </c>
      <c r="F2" t="s">
        <v>24</v>
      </c>
      <c r="J2" t="s">
        <v>25</v>
      </c>
    </row>
    <row r="3" spans="1:10" x14ac:dyDescent="0.2">
      <c r="A3" t="s">
        <v>23</v>
      </c>
      <c r="B3" s="1">
        <v>8</v>
      </c>
      <c r="C3">
        <v>4.7</v>
      </c>
      <c r="D3" s="1">
        <v>485000</v>
      </c>
      <c r="F3" t="s">
        <v>24</v>
      </c>
      <c r="J3" t="s">
        <v>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4"/>
  <sheetViews>
    <sheetView workbookViewId="0">
      <pane xSplit="1" topLeftCell="AH1" activePane="topRight" state="frozen"/>
      <selection pane="topRight" activeCell="AX9" sqref="AX9"/>
    </sheetView>
  </sheetViews>
  <sheetFormatPr baseColWidth="10" defaultRowHeight="16" x14ac:dyDescent="0.2"/>
  <cols>
    <col min="1" max="1" width="11.83203125" bestFit="1" customWidth="1"/>
    <col min="24" max="24" width="12.5" customWidth="1"/>
    <col min="25" max="25" width="12.6640625" customWidth="1"/>
    <col min="35" max="35" width="12" customWidth="1"/>
    <col min="38" max="38" width="12.83203125" customWidth="1"/>
    <col min="39" max="39" width="12.6640625" customWidth="1"/>
    <col min="43" max="43" width="13" customWidth="1"/>
  </cols>
  <sheetData>
    <row r="1" spans="1:55" x14ac:dyDescent="0.2">
      <c r="A1" t="s">
        <v>52</v>
      </c>
      <c r="B1" t="s">
        <v>75</v>
      </c>
      <c r="C1" t="s">
        <v>80</v>
      </c>
      <c r="D1" t="s">
        <v>76</v>
      </c>
      <c r="E1" t="s">
        <v>81</v>
      </c>
      <c r="F1" t="s">
        <v>73</v>
      </c>
      <c r="G1" t="s">
        <v>79</v>
      </c>
      <c r="H1" t="s">
        <v>55</v>
      </c>
      <c r="I1" t="s">
        <v>49</v>
      </c>
      <c r="J1" t="s">
        <v>29</v>
      </c>
      <c r="K1" t="s">
        <v>51</v>
      </c>
      <c r="L1" t="s">
        <v>56</v>
      </c>
      <c r="M1" s="6" t="s">
        <v>45</v>
      </c>
      <c r="N1" t="s">
        <v>42</v>
      </c>
      <c r="O1" t="s">
        <v>78</v>
      </c>
      <c r="P1" t="s">
        <v>50</v>
      </c>
      <c r="Q1" t="s">
        <v>48</v>
      </c>
      <c r="R1" t="s">
        <v>30</v>
      </c>
      <c r="S1" t="s">
        <v>57</v>
      </c>
      <c r="T1" t="s">
        <v>47</v>
      </c>
      <c r="U1" t="s">
        <v>31</v>
      </c>
      <c r="V1" t="s">
        <v>53</v>
      </c>
      <c r="W1" t="s">
        <v>46</v>
      </c>
      <c r="X1" t="s">
        <v>67</v>
      </c>
      <c r="Y1" t="s">
        <v>54</v>
      </c>
      <c r="Z1" t="s">
        <v>43</v>
      </c>
      <c r="AA1" t="s">
        <v>27</v>
      </c>
      <c r="AB1" t="s">
        <v>32</v>
      </c>
      <c r="AC1" t="s">
        <v>77</v>
      </c>
      <c r="AD1" t="s">
        <v>44</v>
      </c>
      <c r="AE1" t="s">
        <v>28</v>
      </c>
      <c r="AF1" t="s">
        <v>82</v>
      </c>
      <c r="AG1" t="s">
        <v>83</v>
      </c>
      <c r="AH1" t="s">
        <v>41</v>
      </c>
      <c r="AI1" t="s">
        <v>72</v>
      </c>
      <c r="AJ1" t="s">
        <v>98</v>
      </c>
      <c r="AK1" t="s">
        <v>108</v>
      </c>
      <c r="AL1" s="6" t="s">
        <v>99</v>
      </c>
      <c r="AM1" t="s">
        <v>101</v>
      </c>
      <c r="AN1" t="s">
        <v>107</v>
      </c>
      <c r="AO1" t="s">
        <v>106</v>
      </c>
      <c r="AP1" t="s">
        <v>105</v>
      </c>
      <c r="AQ1" t="s">
        <v>100</v>
      </c>
      <c r="AR1" s="6" t="s">
        <v>102</v>
      </c>
      <c r="AS1" s="13" t="s">
        <v>104</v>
      </c>
      <c r="AT1" s="6" t="s">
        <v>103</v>
      </c>
      <c r="AU1" s="14" t="s">
        <v>121</v>
      </c>
      <c r="AV1" t="s">
        <v>122</v>
      </c>
      <c r="AW1" s="14" t="s">
        <v>123</v>
      </c>
      <c r="AX1" t="s">
        <v>124</v>
      </c>
    </row>
    <row r="2" spans="1:55" s="3" customFormat="1" ht="68" x14ac:dyDescent="0.2">
      <c r="A2" s="3" t="s">
        <v>64</v>
      </c>
      <c r="B2" s="3" t="s">
        <v>74</v>
      </c>
      <c r="C2" s="3" t="s">
        <v>66</v>
      </c>
      <c r="D2" s="3" t="s">
        <v>74</v>
      </c>
      <c r="E2" s="3" t="s">
        <v>66</v>
      </c>
      <c r="F2" s="3" t="s">
        <v>74</v>
      </c>
      <c r="G2" s="3" t="s">
        <v>66</v>
      </c>
      <c r="H2" s="3" t="s">
        <v>65</v>
      </c>
      <c r="I2" s="3" t="s">
        <v>65</v>
      </c>
      <c r="J2" s="3" t="s">
        <v>65</v>
      </c>
      <c r="K2" s="3" t="s">
        <v>65</v>
      </c>
      <c r="L2" s="3" t="s">
        <v>65</v>
      </c>
      <c r="M2" s="7" t="s">
        <v>65</v>
      </c>
      <c r="N2" s="3" t="s">
        <v>65</v>
      </c>
      <c r="O2" s="3" t="s">
        <v>74</v>
      </c>
      <c r="P2" s="3" t="s">
        <v>65</v>
      </c>
      <c r="Q2" s="3" t="s">
        <v>65</v>
      </c>
      <c r="R2" s="3" t="s">
        <v>65</v>
      </c>
      <c r="S2" s="3" t="s">
        <v>65</v>
      </c>
      <c r="T2" s="3" t="s">
        <v>65</v>
      </c>
      <c r="U2" s="3" t="s">
        <v>65</v>
      </c>
      <c r="V2" s="3" t="s">
        <v>65</v>
      </c>
      <c r="W2" s="3" t="s">
        <v>65</v>
      </c>
      <c r="X2" s="3" t="s">
        <v>71</v>
      </c>
      <c r="Y2" s="3" t="s">
        <v>65</v>
      </c>
      <c r="Z2" s="3" t="s">
        <v>65</v>
      </c>
      <c r="AA2" s="3" t="s">
        <v>65</v>
      </c>
      <c r="AB2" s="3" t="s">
        <v>65</v>
      </c>
      <c r="AC2" s="3" t="s">
        <v>74</v>
      </c>
      <c r="AD2" s="3" t="s">
        <v>65</v>
      </c>
      <c r="AE2" s="3" t="s">
        <v>65</v>
      </c>
      <c r="AF2" s="3" t="s">
        <v>66</v>
      </c>
      <c r="AG2" s="3" t="s">
        <v>66</v>
      </c>
      <c r="AH2" s="3" t="s">
        <v>65</v>
      </c>
      <c r="AI2" s="3" t="s">
        <v>71</v>
      </c>
      <c r="AJ2" t="s">
        <v>112</v>
      </c>
      <c r="AK2" s="3" t="s">
        <v>117</v>
      </c>
      <c r="AL2" s="7" t="s">
        <v>112</v>
      </c>
      <c r="AM2" s="3" t="s">
        <v>113</v>
      </c>
      <c r="AN2" s="3" t="s">
        <v>117</v>
      </c>
      <c r="AO2" s="12" t="s">
        <v>116</v>
      </c>
      <c r="AP2" s="3" t="s">
        <v>116</v>
      </c>
      <c r="AQ2" s="3" t="s">
        <v>113</v>
      </c>
      <c r="AR2" s="7" t="s">
        <v>114</v>
      </c>
      <c r="AS2" s="12" t="s">
        <v>115</v>
      </c>
      <c r="AT2" s="7" t="s">
        <v>115</v>
      </c>
      <c r="AU2" s="15"/>
      <c r="AV2"/>
      <c r="AW2" s="14"/>
      <c r="AX2"/>
    </row>
    <row r="3" spans="1:55" x14ac:dyDescent="0.2">
      <c r="A3" t="s">
        <v>33</v>
      </c>
      <c r="B3">
        <v>52.7</v>
      </c>
      <c r="C3">
        <v>48.5</v>
      </c>
      <c r="D3">
        <v>49.1</v>
      </c>
      <c r="E3">
        <v>43.8</v>
      </c>
      <c r="F3">
        <v>56.8</v>
      </c>
      <c r="G3">
        <v>61.8</v>
      </c>
      <c r="H3">
        <v>65.3</v>
      </c>
      <c r="I3">
        <v>56</v>
      </c>
      <c r="J3">
        <v>62.7</v>
      </c>
      <c r="K3">
        <v>58.7</v>
      </c>
      <c r="L3">
        <v>67.3</v>
      </c>
      <c r="M3" s="6">
        <v>53.6</v>
      </c>
      <c r="N3">
        <v>66.8</v>
      </c>
      <c r="O3">
        <v>63.8</v>
      </c>
      <c r="P3">
        <v>61</v>
      </c>
      <c r="Q3">
        <v>58</v>
      </c>
      <c r="R3">
        <v>61.5</v>
      </c>
      <c r="S3">
        <v>69.5</v>
      </c>
      <c r="T3">
        <v>57.7</v>
      </c>
      <c r="U3">
        <v>62.2</v>
      </c>
      <c r="V3">
        <v>75.599999999999994</v>
      </c>
      <c r="W3">
        <v>65.7</v>
      </c>
      <c r="X3">
        <v>54.6</v>
      </c>
      <c r="Y3">
        <v>61.5</v>
      </c>
      <c r="Z3">
        <v>65.599999999999994</v>
      </c>
      <c r="AA3">
        <v>67</v>
      </c>
      <c r="AB3">
        <v>61.5</v>
      </c>
      <c r="AC3">
        <v>74.8</v>
      </c>
      <c r="AD3">
        <v>60.8</v>
      </c>
      <c r="AE3">
        <v>63</v>
      </c>
      <c r="AF3">
        <v>78.099999999999994</v>
      </c>
      <c r="AG3">
        <v>63.1</v>
      </c>
      <c r="AH3">
        <v>60.7</v>
      </c>
      <c r="AI3">
        <v>65.400000000000006</v>
      </c>
      <c r="AJ3">
        <v>22.7</v>
      </c>
      <c r="AK3">
        <v>33.799999999999997</v>
      </c>
      <c r="AL3" s="6">
        <v>30</v>
      </c>
      <c r="AM3">
        <v>18.600000000000001</v>
      </c>
      <c r="AN3">
        <v>39.4</v>
      </c>
      <c r="AO3" s="13">
        <v>24.2</v>
      </c>
      <c r="AP3">
        <v>32.299999999999997</v>
      </c>
      <c r="AQ3">
        <v>26.2</v>
      </c>
      <c r="AR3" s="6">
        <v>31.7</v>
      </c>
      <c r="AS3" s="13">
        <v>15</v>
      </c>
      <c r="AT3" s="6">
        <v>13.6</v>
      </c>
      <c r="AU3" s="16">
        <v>70</v>
      </c>
      <c r="AV3" s="8">
        <v>56</v>
      </c>
      <c r="AW3" s="16">
        <v>59.3</v>
      </c>
      <c r="AX3">
        <v>57.2</v>
      </c>
      <c r="AZ3" s="9"/>
      <c r="BA3" s="9"/>
      <c r="BB3" s="9"/>
      <c r="BC3" s="9"/>
    </row>
    <row r="4" spans="1:55" x14ac:dyDescent="0.2">
      <c r="A4" t="s">
        <v>70</v>
      </c>
      <c r="M4" s="6">
        <v>0</v>
      </c>
      <c r="X4">
        <v>8.5</v>
      </c>
      <c r="AI4">
        <v>7.2</v>
      </c>
      <c r="AJ4">
        <v>40.6</v>
      </c>
      <c r="AK4">
        <v>33.700000000000003</v>
      </c>
      <c r="AL4" s="6">
        <v>30.3</v>
      </c>
      <c r="AM4">
        <v>43.5</v>
      </c>
      <c r="AN4">
        <v>33.4</v>
      </c>
      <c r="AO4" s="13">
        <v>45.1</v>
      </c>
      <c r="AP4">
        <v>46</v>
      </c>
      <c r="AQ4">
        <v>45.5</v>
      </c>
      <c r="AR4" s="6">
        <v>47.2</v>
      </c>
      <c r="AS4" s="13">
        <v>45</v>
      </c>
      <c r="AT4" s="6">
        <v>52</v>
      </c>
      <c r="AU4" s="16">
        <v>0</v>
      </c>
      <c r="AV4" s="11">
        <v>0</v>
      </c>
      <c r="AW4" s="16">
        <v>1.2</v>
      </c>
      <c r="AX4">
        <v>0.5</v>
      </c>
      <c r="AZ4" s="9"/>
    </row>
    <row r="5" spans="1:55" x14ac:dyDescent="0.2">
      <c r="A5" t="s">
        <v>34</v>
      </c>
      <c r="B5">
        <v>11.6</v>
      </c>
      <c r="D5">
        <v>8.6</v>
      </c>
      <c r="F5">
        <v>4.5</v>
      </c>
      <c r="H5">
        <v>17.600000000000001</v>
      </c>
      <c r="I5">
        <v>13.5</v>
      </c>
      <c r="J5">
        <v>16.600000000000001</v>
      </c>
      <c r="K5">
        <v>20.6</v>
      </c>
      <c r="L5">
        <v>21.3</v>
      </c>
      <c r="M5" s="6">
        <v>13.7</v>
      </c>
      <c r="N5">
        <v>13.9</v>
      </c>
      <c r="O5">
        <v>8.1999999999999993</v>
      </c>
      <c r="P5">
        <v>11.6</v>
      </c>
      <c r="Q5">
        <v>23.7</v>
      </c>
      <c r="R5">
        <v>19.100000000000001</v>
      </c>
      <c r="S5">
        <v>16.600000000000001</v>
      </c>
      <c r="T5">
        <v>18.600000000000001</v>
      </c>
      <c r="U5">
        <v>10</v>
      </c>
      <c r="V5">
        <v>11</v>
      </c>
      <c r="W5">
        <v>16.7</v>
      </c>
      <c r="X5">
        <v>11.7</v>
      </c>
      <c r="Y5">
        <v>9.6</v>
      </c>
      <c r="Z5">
        <v>11.6</v>
      </c>
      <c r="AA5">
        <v>6.8</v>
      </c>
      <c r="AB5">
        <v>11.6</v>
      </c>
      <c r="AC5">
        <v>5.8</v>
      </c>
      <c r="AD5">
        <v>12.7</v>
      </c>
      <c r="AE5">
        <v>5.3</v>
      </c>
      <c r="AH5">
        <v>1.2</v>
      </c>
      <c r="AI5">
        <v>10.8</v>
      </c>
      <c r="AJ5">
        <v>5.3</v>
      </c>
      <c r="AK5">
        <v>0</v>
      </c>
      <c r="AL5" s="6">
        <v>6.5</v>
      </c>
      <c r="AM5">
        <v>0</v>
      </c>
      <c r="AN5">
        <v>0</v>
      </c>
      <c r="AO5" s="13">
        <v>0</v>
      </c>
      <c r="AP5">
        <v>0</v>
      </c>
      <c r="AQ5">
        <v>0.1</v>
      </c>
      <c r="AR5" s="6">
        <v>0</v>
      </c>
      <c r="AS5" s="13">
        <v>0</v>
      </c>
      <c r="AT5" s="6">
        <v>0</v>
      </c>
      <c r="AU5" s="16">
        <v>0</v>
      </c>
      <c r="AV5" s="11">
        <v>0</v>
      </c>
      <c r="AW5" s="16">
        <v>9.1</v>
      </c>
      <c r="AX5">
        <v>13.9</v>
      </c>
      <c r="AZ5" s="9"/>
    </row>
    <row r="6" spans="1:55" x14ac:dyDescent="0.2">
      <c r="A6" t="s">
        <v>35</v>
      </c>
      <c r="H6">
        <v>3.6</v>
      </c>
      <c r="I6">
        <v>0.2</v>
      </c>
      <c r="J6">
        <v>2.1</v>
      </c>
      <c r="L6">
        <v>2.1</v>
      </c>
      <c r="M6" s="6">
        <v>14.8</v>
      </c>
      <c r="N6">
        <v>10.3</v>
      </c>
      <c r="Q6">
        <v>7.1</v>
      </c>
      <c r="R6">
        <v>2.7</v>
      </c>
      <c r="S6">
        <v>1.1000000000000001</v>
      </c>
      <c r="T6">
        <v>5.5</v>
      </c>
      <c r="U6">
        <v>4</v>
      </c>
      <c r="V6">
        <v>6.1</v>
      </c>
      <c r="W6">
        <v>7</v>
      </c>
      <c r="Y6">
        <v>20.8</v>
      </c>
      <c r="Z6">
        <v>8.8000000000000007</v>
      </c>
      <c r="AA6">
        <v>14</v>
      </c>
      <c r="AB6">
        <v>9.1</v>
      </c>
      <c r="AD6">
        <v>4.2</v>
      </c>
      <c r="AE6">
        <v>12.8</v>
      </c>
      <c r="AF6">
        <v>7.2</v>
      </c>
      <c r="AH6">
        <v>13</v>
      </c>
      <c r="AL6" s="6">
        <v>0</v>
      </c>
      <c r="AO6" s="13">
        <v>0</v>
      </c>
      <c r="AR6" s="6">
        <v>0</v>
      </c>
      <c r="AS6" s="13">
        <v>0</v>
      </c>
      <c r="AT6" s="6">
        <v>0</v>
      </c>
      <c r="AU6" s="16">
        <v>17</v>
      </c>
      <c r="AV6" s="11">
        <v>0</v>
      </c>
      <c r="AW6" s="16">
        <v>18.2</v>
      </c>
      <c r="AX6">
        <v>25.4</v>
      </c>
      <c r="AZ6" s="9"/>
    </row>
    <row r="7" spans="1:55" x14ac:dyDescent="0.2">
      <c r="A7" t="s">
        <v>36</v>
      </c>
      <c r="B7">
        <v>15.7</v>
      </c>
      <c r="C7">
        <v>2.1</v>
      </c>
      <c r="D7">
        <v>18.2</v>
      </c>
      <c r="E7">
        <v>28.3</v>
      </c>
      <c r="F7">
        <v>6.3</v>
      </c>
      <c r="G7">
        <v>2.5</v>
      </c>
      <c r="H7">
        <v>9.6</v>
      </c>
      <c r="I7">
        <v>19.2</v>
      </c>
      <c r="J7">
        <v>14.2</v>
      </c>
      <c r="K7">
        <v>13.1</v>
      </c>
      <c r="L7">
        <v>4.5</v>
      </c>
      <c r="M7" s="6">
        <v>13.7</v>
      </c>
      <c r="N7">
        <v>3.8</v>
      </c>
      <c r="O7">
        <v>12.6</v>
      </c>
      <c r="P7">
        <v>20.8</v>
      </c>
      <c r="Q7">
        <v>2.6</v>
      </c>
      <c r="R7">
        <v>13.4</v>
      </c>
      <c r="S7">
        <v>8.6999999999999993</v>
      </c>
      <c r="T7">
        <v>15.2</v>
      </c>
      <c r="U7">
        <v>17.100000000000001</v>
      </c>
      <c r="V7">
        <v>3.8</v>
      </c>
      <c r="W7">
        <v>6.5</v>
      </c>
      <c r="X7">
        <v>13.6</v>
      </c>
      <c r="Y7">
        <v>4.0999999999999996</v>
      </c>
      <c r="Z7">
        <v>5.5</v>
      </c>
      <c r="AA7">
        <v>5</v>
      </c>
      <c r="AB7">
        <v>12.1</v>
      </c>
      <c r="AC7">
        <v>9.5</v>
      </c>
      <c r="AD7">
        <v>6.9</v>
      </c>
      <c r="AE7">
        <v>12.2</v>
      </c>
      <c r="AF7">
        <v>11</v>
      </c>
      <c r="AG7">
        <v>7.3</v>
      </c>
      <c r="AH7">
        <v>20.2</v>
      </c>
      <c r="AI7">
        <v>7.8</v>
      </c>
      <c r="AJ7">
        <v>10.8</v>
      </c>
      <c r="AK7">
        <v>0</v>
      </c>
      <c r="AL7" s="6">
        <v>12.1</v>
      </c>
      <c r="AM7">
        <v>2.2000000000000002</v>
      </c>
      <c r="AN7">
        <v>0</v>
      </c>
      <c r="AO7" s="13">
        <v>1.1000000000000001</v>
      </c>
      <c r="AP7">
        <v>0.3</v>
      </c>
      <c r="AQ7">
        <v>1.8</v>
      </c>
      <c r="AR7" s="6">
        <v>0</v>
      </c>
      <c r="AS7" s="13">
        <v>0</v>
      </c>
      <c r="AT7" s="6">
        <v>0</v>
      </c>
      <c r="AU7" s="16">
        <v>6</v>
      </c>
      <c r="AV7" s="8">
        <v>38</v>
      </c>
      <c r="AW7" s="16">
        <v>9.9</v>
      </c>
      <c r="AX7">
        <v>2.5</v>
      </c>
      <c r="AZ7" s="9"/>
      <c r="BA7" s="9"/>
      <c r="BB7" s="9"/>
      <c r="BC7" s="9"/>
    </row>
    <row r="8" spans="1:55" x14ac:dyDescent="0.2">
      <c r="A8" t="s">
        <v>69</v>
      </c>
      <c r="B8">
        <v>1</v>
      </c>
      <c r="C8">
        <v>32.799999999999997</v>
      </c>
      <c r="D8">
        <v>8.8000000000000007</v>
      </c>
      <c r="E8">
        <v>10.7</v>
      </c>
      <c r="F8">
        <v>17.8</v>
      </c>
      <c r="G8">
        <v>20</v>
      </c>
      <c r="M8" s="6">
        <v>0</v>
      </c>
      <c r="O8">
        <v>6.6</v>
      </c>
      <c r="X8">
        <v>2.2999999999999998</v>
      </c>
      <c r="AC8">
        <v>4.5</v>
      </c>
      <c r="AG8">
        <v>21.1</v>
      </c>
      <c r="AL8" s="6">
        <v>0</v>
      </c>
      <c r="AO8" s="13">
        <v>0</v>
      </c>
      <c r="AR8" s="6">
        <v>0</v>
      </c>
      <c r="AS8" s="13">
        <v>0</v>
      </c>
      <c r="AT8" s="6">
        <v>0</v>
      </c>
      <c r="AU8" s="16">
        <v>0</v>
      </c>
      <c r="AV8" s="8">
        <v>5</v>
      </c>
      <c r="AW8" s="16">
        <v>0</v>
      </c>
      <c r="AZ8" s="9"/>
      <c r="BA8" s="9"/>
      <c r="BB8" s="9"/>
      <c r="BC8" s="9"/>
    </row>
    <row r="9" spans="1:55" x14ac:dyDescent="0.2">
      <c r="A9" t="s">
        <v>110</v>
      </c>
      <c r="M9" s="6">
        <v>0</v>
      </c>
      <c r="AJ9">
        <v>3.7</v>
      </c>
      <c r="AK9">
        <v>2.2999999999999998</v>
      </c>
      <c r="AL9" s="6">
        <v>2.6</v>
      </c>
      <c r="AM9">
        <v>6</v>
      </c>
      <c r="AN9">
        <v>5.2</v>
      </c>
      <c r="AO9" s="13">
        <v>7.6</v>
      </c>
      <c r="AP9">
        <v>4.2</v>
      </c>
      <c r="AQ9">
        <v>7.3</v>
      </c>
      <c r="AR9" s="6">
        <v>6.4</v>
      </c>
      <c r="AS9" s="13">
        <v>30.7</v>
      </c>
      <c r="AT9" s="6">
        <v>24.7</v>
      </c>
      <c r="AU9" s="16">
        <v>0</v>
      </c>
      <c r="AV9" s="11">
        <v>0</v>
      </c>
      <c r="AW9" s="16">
        <v>0</v>
      </c>
      <c r="AZ9" s="9"/>
    </row>
    <row r="10" spans="1:55" x14ac:dyDescent="0.2">
      <c r="A10" t="s">
        <v>37</v>
      </c>
      <c r="B10">
        <v>16.2</v>
      </c>
      <c r="C10">
        <v>13.2</v>
      </c>
      <c r="D10">
        <v>10.7</v>
      </c>
      <c r="E10">
        <v>11</v>
      </c>
      <c r="F10">
        <v>8</v>
      </c>
      <c r="G10">
        <v>10.8</v>
      </c>
      <c r="H10">
        <v>0.4</v>
      </c>
      <c r="I10">
        <v>3.3</v>
      </c>
      <c r="J10">
        <v>1</v>
      </c>
      <c r="K10">
        <v>0.8</v>
      </c>
      <c r="L10">
        <v>2</v>
      </c>
      <c r="M10" s="6">
        <v>2.4</v>
      </c>
      <c r="N10">
        <v>1.2</v>
      </c>
      <c r="O10">
        <v>7.6</v>
      </c>
      <c r="P10">
        <v>3.6</v>
      </c>
      <c r="Q10">
        <v>2.2000000000000002</v>
      </c>
      <c r="R10">
        <v>0.5</v>
      </c>
      <c r="S10">
        <v>2</v>
      </c>
      <c r="T10">
        <v>1.3</v>
      </c>
      <c r="U10">
        <v>3.3</v>
      </c>
      <c r="V10">
        <v>1</v>
      </c>
      <c r="W10">
        <v>2.5</v>
      </c>
      <c r="X10">
        <v>6.3</v>
      </c>
      <c r="Y10">
        <v>2.5</v>
      </c>
      <c r="Z10">
        <v>1.2</v>
      </c>
      <c r="AA10">
        <v>2.8</v>
      </c>
      <c r="AB10">
        <v>3.3</v>
      </c>
      <c r="AC10">
        <v>40</v>
      </c>
      <c r="AD10">
        <v>1.8</v>
      </c>
      <c r="AE10">
        <v>1.7</v>
      </c>
      <c r="AF10">
        <v>3</v>
      </c>
      <c r="AG10">
        <v>5.2</v>
      </c>
      <c r="AH10">
        <v>1.8</v>
      </c>
      <c r="AI10">
        <v>5.2</v>
      </c>
      <c r="AJ10">
        <v>1.5</v>
      </c>
      <c r="AK10">
        <v>0</v>
      </c>
      <c r="AL10" s="6">
        <v>1.3</v>
      </c>
      <c r="AM10">
        <v>0.5</v>
      </c>
      <c r="AN10">
        <v>0</v>
      </c>
      <c r="AO10" s="13">
        <v>0.1</v>
      </c>
      <c r="AP10">
        <v>0</v>
      </c>
      <c r="AQ10">
        <v>0.1</v>
      </c>
      <c r="AR10" s="6">
        <v>0.1</v>
      </c>
      <c r="AS10" s="13">
        <v>0</v>
      </c>
      <c r="AT10" s="6">
        <v>0.3</v>
      </c>
      <c r="AU10" s="16">
        <v>3</v>
      </c>
      <c r="AV10" s="8">
        <v>1</v>
      </c>
      <c r="AW10" s="16">
        <v>2.2999999999999998</v>
      </c>
      <c r="AX10">
        <v>0.5</v>
      </c>
      <c r="AZ10" s="9"/>
      <c r="BA10" s="9"/>
      <c r="BB10" s="9"/>
      <c r="BC10" s="9"/>
    </row>
    <row r="11" spans="1:55" x14ac:dyDescent="0.2">
      <c r="A11" t="s">
        <v>109</v>
      </c>
      <c r="M11" s="6">
        <v>0</v>
      </c>
      <c r="AJ11">
        <v>14</v>
      </c>
      <c r="AK11">
        <v>28.1</v>
      </c>
      <c r="AL11" s="6">
        <v>15.9</v>
      </c>
      <c r="AM11">
        <v>24.5</v>
      </c>
      <c r="AN11">
        <v>18.600000000000001</v>
      </c>
      <c r="AO11" s="13">
        <v>20.3</v>
      </c>
      <c r="AP11">
        <v>14.7</v>
      </c>
      <c r="AQ11">
        <v>16</v>
      </c>
      <c r="AR11" s="6">
        <v>13.7</v>
      </c>
      <c r="AS11" s="13">
        <v>7.4</v>
      </c>
      <c r="AT11" s="6">
        <v>7.7</v>
      </c>
      <c r="AU11" s="16">
        <v>0</v>
      </c>
      <c r="AV11" s="11">
        <v>0</v>
      </c>
      <c r="AW11" s="16">
        <v>0</v>
      </c>
      <c r="AZ11" s="9"/>
      <c r="BA11" s="9"/>
      <c r="BB11" s="9"/>
      <c r="BC11" s="9"/>
    </row>
    <row r="12" spans="1:55" x14ac:dyDescent="0.2">
      <c r="A12" t="s">
        <v>38</v>
      </c>
      <c r="F12">
        <v>1.7</v>
      </c>
      <c r="H12">
        <v>1.7</v>
      </c>
      <c r="I12">
        <v>6.7</v>
      </c>
      <c r="J12">
        <v>0.8</v>
      </c>
      <c r="L12">
        <v>1.3</v>
      </c>
      <c r="M12" s="6">
        <v>0.6</v>
      </c>
      <c r="N12">
        <v>1.7</v>
      </c>
      <c r="P12">
        <v>2.5</v>
      </c>
      <c r="Q12">
        <v>4</v>
      </c>
      <c r="R12">
        <v>0.7</v>
      </c>
      <c r="S12">
        <v>1</v>
      </c>
      <c r="T12">
        <v>1</v>
      </c>
      <c r="U12">
        <v>1.6</v>
      </c>
      <c r="V12">
        <v>1</v>
      </c>
      <c r="W12">
        <v>0.2</v>
      </c>
      <c r="X12">
        <v>0.3</v>
      </c>
      <c r="Y12">
        <v>1.1000000000000001</v>
      </c>
      <c r="Z12">
        <v>4.8</v>
      </c>
      <c r="AA12">
        <v>2.1</v>
      </c>
      <c r="AB12">
        <v>1.2</v>
      </c>
      <c r="AD12">
        <v>4.9000000000000004</v>
      </c>
      <c r="AE12">
        <v>3.6</v>
      </c>
      <c r="AH12">
        <v>0.7</v>
      </c>
      <c r="AJ12">
        <v>1</v>
      </c>
      <c r="AK12">
        <v>1.6</v>
      </c>
      <c r="AL12" s="6">
        <v>0.9</v>
      </c>
      <c r="AM12">
        <v>0.6</v>
      </c>
      <c r="AN12">
        <v>2.7</v>
      </c>
      <c r="AO12" s="13">
        <v>0.4</v>
      </c>
      <c r="AP12">
        <v>1</v>
      </c>
      <c r="AQ12">
        <v>1.3</v>
      </c>
      <c r="AR12" s="6">
        <v>0.3</v>
      </c>
      <c r="AS12" s="13">
        <v>1.7</v>
      </c>
      <c r="AT12" s="6">
        <v>1.3</v>
      </c>
      <c r="AU12" s="16">
        <v>0</v>
      </c>
      <c r="AV12" s="11">
        <v>0</v>
      </c>
      <c r="AW12" s="16">
        <v>0</v>
      </c>
      <c r="AZ12" s="9"/>
    </row>
    <row r="13" spans="1:55" x14ac:dyDescent="0.2">
      <c r="A13" t="s">
        <v>39</v>
      </c>
      <c r="B13">
        <v>1.2</v>
      </c>
      <c r="C13">
        <v>3</v>
      </c>
      <c r="D13">
        <v>3.1</v>
      </c>
      <c r="E13">
        <v>2.6</v>
      </c>
      <c r="F13">
        <v>2.1</v>
      </c>
      <c r="G13">
        <v>1.7</v>
      </c>
      <c r="I13">
        <v>0.1</v>
      </c>
      <c r="J13">
        <v>0.1</v>
      </c>
      <c r="L13">
        <v>0.1</v>
      </c>
      <c r="M13" s="6">
        <v>0</v>
      </c>
      <c r="O13">
        <v>0.7</v>
      </c>
      <c r="Q13">
        <v>0.5</v>
      </c>
      <c r="X13">
        <v>1.1000000000000001</v>
      </c>
      <c r="AA13">
        <v>0.3</v>
      </c>
      <c r="AC13">
        <v>0.5</v>
      </c>
      <c r="AG13">
        <v>0.6</v>
      </c>
      <c r="AH13">
        <v>0.6</v>
      </c>
      <c r="AI13">
        <v>1</v>
      </c>
      <c r="AL13" s="6">
        <v>0</v>
      </c>
      <c r="AO13" s="13">
        <v>0</v>
      </c>
      <c r="AR13" s="6">
        <v>0</v>
      </c>
      <c r="AS13" s="13">
        <v>0</v>
      </c>
      <c r="AT13" s="6">
        <v>0</v>
      </c>
      <c r="AU13" s="16">
        <v>0</v>
      </c>
      <c r="AV13" s="11">
        <v>0</v>
      </c>
      <c r="AW13" s="16">
        <v>0</v>
      </c>
      <c r="AZ13" s="9"/>
      <c r="BA13" s="9"/>
      <c r="BB13" s="9"/>
      <c r="BC13" s="9"/>
    </row>
    <row r="14" spans="1:55" x14ac:dyDescent="0.2">
      <c r="A14" t="s">
        <v>68</v>
      </c>
      <c r="M14" s="6">
        <v>0</v>
      </c>
      <c r="AJ14">
        <v>0.4</v>
      </c>
      <c r="AK14">
        <v>0</v>
      </c>
      <c r="AL14" s="6">
        <v>0.3</v>
      </c>
      <c r="AM14">
        <v>0.5</v>
      </c>
      <c r="AN14">
        <v>0</v>
      </c>
      <c r="AO14" s="13">
        <v>0.2</v>
      </c>
      <c r="AP14">
        <v>0</v>
      </c>
      <c r="AQ14">
        <v>0.2</v>
      </c>
      <c r="AR14" s="6">
        <v>0.2</v>
      </c>
      <c r="AS14" s="13">
        <v>0.1</v>
      </c>
      <c r="AT14" s="6">
        <v>0.1</v>
      </c>
      <c r="AU14" s="16">
        <v>0</v>
      </c>
      <c r="AV14" s="11">
        <v>0</v>
      </c>
      <c r="AW14" s="16">
        <v>0</v>
      </c>
      <c r="AZ14" s="9"/>
      <c r="BA14" s="9"/>
      <c r="BB14" s="9"/>
      <c r="BC14" s="9"/>
    </row>
    <row r="15" spans="1:55" x14ac:dyDescent="0.2">
      <c r="A15" t="s">
        <v>111</v>
      </c>
      <c r="M15" s="6">
        <v>0</v>
      </c>
      <c r="AJ15">
        <v>0</v>
      </c>
      <c r="AK15">
        <v>0.5</v>
      </c>
      <c r="AL15" s="6">
        <v>0.1</v>
      </c>
      <c r="AM15">
        <v>3.6</v>
      </c>
      <c r="AN15">
        <v>0.7</v>
      </c>
      <c r="AO15" s="13">
        <v>1.2</v>
      </c>
      <c r="AP15">
        <v>1.5</v>
      </c>
      <c r="AQ15">
        <v>1.5</v>
      </c>
      <c r="AR15" s="6">
        <v>1.1000000000000001</v>
      </c>
      <c r="AS15" s="13">
        <v>0.1</v>
      </c>
      <c r="AT15" s="6">
        <v>0.3</v>
      </c>
      <c r="AU15" s="16">
        <v>0</v>
      </c>
      <c r="AV15" s="11">
        <v>0</v>
      </c>
      <c r="AW15" s="16">
        <v>0</v>
      </c>
    </row>
    <row r="16" spans="1:55" x14ac:dyDescent="0.2">
      <c r="A16" t="s">
        <v>40</v>
      </c>
      <c r="B16">
        <v>1.3</v>
      </c>
      <c r="C16">
        <v>0.5</v>
      </c>
      <c r="D16">
        <v>1.2</v>
      </c>
      <c r="E16">
        <v>2.1</v>
      </c>
      <c r="F16">
        <v>2.2999999999999998</v>
      </c>
      <c r="G16">
        <v>3</v>
      </c>
      <c r="H16">
        <v>1.7</v>
      </c>
      <c r="I16">
        <v>0.7</v>
      </c>
      <c r="J16">
        <v>2.2000000000000002</v>
      </c>
      <c r="K16">
        <v>4.0999999999999996</v>
      </c>
      <c r="L16">
        <v>1.1000000000000001</v>
      </c>
      <c r="M16" s="6">
        <v>0.9</v>
      </c>
      <c r="N16">
        <v>1.9</v>
      </c>
      <c r="O16">
        <v>0.2</v>
      </c>
      <c r="P16">
        <v>1.3</v>
      </c>
      <c r="Q16">
        <v>1.7</v>
      </c>
      <c r="R16">
        <v>1.8</v>
      </c>
      <c r="S16">
        <v>1</v>
      </c>
      <c r="T16">
        <v>0.5</v>
      </c>
      <c r="U16">
        <v>1.6</v>
      </c>
      <c r="V16">
        <v>1.3</v>
      </c>
      <c r="W16">
        <v>1.2</v>
      </c>
      <c r="X16">
        <v>1.1000000000000001</v>
      </c>
      <c r="Y16">
        <v>0.2</v>
      </c>
      <c r="Z16">
        <v>2.2000000000000002</v>
      </c>
      <c r="AA16">
        <v>1.7</v>
      </c>
      <c r="AB16">
        <v>1</v>
      </c>
      <c r="AC16">
        <v>0.7</v>
      </c>
      <c r="AD16">
        <v>8.6999999999999993</v>
      </c>
      <c r="AE16">
        <v>1.1000000000000001</v>
      </c>
      <c r="AF16">
        <v>0.5</v>
      </c>
      <c r="AG16">
        <v>2.6</v>
      </c>
      <c r="AH16">
        <v>1.5</v>
      </c>
      <c r="AI16">
        <v>2.2000000000000002</v>
      </c>
      <c r="AL16" s="6">
        <v>0</v>
      </c>
      <c r="AO16" s="13">
        <v>0</v>
      </c>
      <c r="AR16" s="6">
        <v>0</v>
      </c>
      <c r="AS16" s="13">
        <v>0</v>
      </c>
      <c r="AT16" s="6">
        <v>0</v>
      </c>
      <c r="AU16" s="16">
        <v>3</v>
      </c>
      <c r="AV16" s="11">
        <v>0</v>
      </c>
      <c r="AW16" s="16">
        <v>0</v>
      </c>
    </row>
    <row r="17" spans="1:50" x14ac:dyDescent="0.2">
      <c r="A17" t="s">
        <v>58</v>
      </c>
      <c r="B17">
        <f t="shared" ref="B17:AX17" si="0">SUM(B3:B16)</f>
        <v>99.7</v>
      </c>
      <c r="C17">
        <f t="shared" si="0"/>
        <v>100.10000000000001</v>
      </c>
      <c r="D17">
        <f t="shared" si="0"/>
        <v>99.7</v>
      </c>
      <c r="E17">
        <f t="shared" si="0"/>
        <v>98.499999999999986</v>
      </c>
      <c r="F17">
        <f t="shared" si="0"/>
        <v>99.499999999999986</v>
      </c>
      <c r="G17">
        <f t="shared" si="0"/>
        <v>99.8</v>
      </c>
      <c r="H17">
        <f t="shared" si="0"/>
        <v>99.9</v>
      </c>
      <c r="I17">
        <f t="shared" si="0"/>
        <v>99.7</v>
      </c>
      <c r="J17">
        <f t="shared" si="0"/>
        <v>99.7</v>
      </c>
      <c r="K17">
        <f t="shared" si="0"/>
        <v>97.3</v>
      </c>
      <c r="L17">
        <f t="shared" si="0"/>
        <v>99.699999999999974</v>
      </c>
      <c r="M17" s="6">
        <f t="shared" si="0"/>
        <v>99.7</v>
      </c>
      <c r="N17">
        <f t="shared" si="0"/>
        <v>99.600000000000009</v>
      </c>
      <c r="O17">
        <f t="shared" si="0"/>
        <v>99.699999999999989</v>
      </c>
      <c r="P17">
        <f t="shared" si="0"/>
        <v>100.79999999999998</v>
      </c>
      <c r="Q17">
        <f t="shared" si="0"/>
        <v>99.8</v>
      </c>
      <c r="R17">
        <f t="shared" si="0"/>
        <v>99.7</v>
      </c>
      <c r="S17">
        <f t="shared" si="0"/>
        <v>99.899999999999991</v>
      </c>
      <c r="T17">
        <f t="shared" si="0"/>
        <v>99.800000000000011</v>
      </c>
      <c r="U17">
        <f t="shared" si="0"/>
        <v>99.8</v>
      </c>
      <c r="V17">
        <f t="shared" si="0"/>
        <v>99.799999999999983</v>
      </c>
      <c r="W17">
        <f t="shared" si="0"/>
        <v>99.800000000000011</v>
      </c>
      <c r="X17">
        <f t="shared" si="0"/>
        <v>99.499999999999972</v>
      </c>
      <c r="Y17">
        <f t="shared" si="0"/>
        <v>99.799999999999983</v>
      </c>
      <c r="Z17">
        <f t="shared" si="0"/>
        <v>99.699999999999989</v>
      </c>
      <c r="AA17">
        <f t="shared" si="0"/>
        <v>99.699999999999989</v>
      </c>
      <c r="AB17">
        <f t="shared" si="0"/>
        <v>99.799999999999983</v>
      </c>
      <c r="AC17">
        <f t="shared" si="0"/>
        <v>135.79999999999998</v>
      </c>
      <c r="AD17">
        <f t="shared" si="0"/>
        <v>100.00000000000001</v>
      </c>
      <c r="AE17">
        <f t="shared" si="0"/>
        <v>99.699999999999989</v>
      </c>
      <c r="AF17">
        <f t="shared" si="0"/>
        <v>99.8</v>
      </c>
      <c r="AG17">
        <f t="shared" si="0"/>
        <v>99.899999999999991</v>
      </c>
      <c r="AH17">
        <f t="shared" si="0"/>
        <v>99.7</v>
      </c>
      <c r="AI17">
        <f t="shared" si="0"/>
        <v>99.600000000000009</v>
      </c>
      <c r="AJ17">
        <f t="shared" si="0"/>
        <v>100</v>
      </c>
      <c r="AK17">
        <f t="shared" si="0"/>
        <v>100</v>
      </c>
      <c r="AL17" s="6">
        <f t="shared" si="0"/>
        <v>99.999999999999986</v>
      </c>
      <c r="AM17">
        <f t="shared" si="0"/>
        <v>99.999999999999986</v>
      </c>
      <c r="AN17">
        <f t="shared" si="0"/>
        <v>100</v>
      </c>
      <c r="AO17" s="13">
        <f t="shared" si="0"/>
        <v>100.19999999999999</v>
      </c>
      <c r="AP17">
        <f t="shared" si="0"/>
        <v>100</v>
      </c>
      <c r="AQ17">
        <f t="shared" si="0"/>
        <v>99.999999999999986</v>
      </c>
      <c r="AR17" s="6">
        <f t="shared" si="0"/>
        <v>100.7</v>
      </c>
      <c r="AS17" s="13">
        <f t="shared" si="0"/>
        <v>100</v>
      </c>
      <c r="AT17" s="6">
        <f t="shared" si="0"/>
        <v>99.999999999999986</v>
      </c>
      <c r="AU17" s="16">
        <f t="shared" si="0"/>
        <v>99</v>
      </c>
      <c r="AV17" s="8">
        <f t="shared" si="0"/>
        <v>100</v>
      </c>
      <c r="AW17" s="16">
        <f t="shared" si="0"/>
        <v>100</v>
      </c>
      <c r="AX17">
        <f t="shared" si="0"/>
        <v>100</v>
      </c>
    </row>
    <row r="18" spans="1:50" x14ac:dyDescent="0.2">
      <c r="M18" s="6"/>
      <c r="AL18" s="6"/>
      <c r="AO18" s="13"/>
      <c r="AR18" s="6"/>
      <c r="AS18" s="13"/>
      <c r="AT18" s="6"/>
      <c r="AU18" s="13"/>
      <c r="AW18" s="13"/>
    </row>
    <row r="19" spans="1:50" x14ac:dyDescent="0.2">
      <c r="A19" t="s">
        <v>84</v>
      </c>
      <c r="B19">
        <v>41.73</v>
      </c>
      <c r="C19">
        <v>42.47</v>
      </c>
      <c r="D19">
        <v>42.58</v>
      </c>
      <c r="E19">
        <v>44.53</v>
      </c>
      <c r="F19">
        <v>45</v>
      </c>
      <c r="G19">
        <v>45.76</v>
      </c>
      <c r="H19">
        <v>46.56</v>
      </c>
      <c r="I19">
        <v>46.63</v>
      </c>
      <c r="J19">
        <v>46.72</v>
      </c>
      <c r="K19">
        <v>46.96</v>
      </c>
      <c r="L19">
        <v>46.97</v>
      </c>
      <c r="M19" s="6">
        <v>47.07</v>
      </c>
      <c r="N19">
        <v>47.09</v>
      </c>
      <c r="O19">
        <v>47.09</v>
      </c>
      <c r="P19">
        <v>47.43</v>
      </c>
      <c r="Q19">
        <v>47.44</v>
      </c>
      <c r="R19">
        <v>47.49</v>
      </c>
      <c r="S19">
        <v>47.55</v>
      </c>
      <c r="T19">
        <v>47.55</v>
      </c>
      <c r="U19">
        <v>47.8</v>
      </c>
      <c r="V19">
        <v>47.81</v>
      </c>
      <c r="W19">
        <v>47.88</v>
      </c>
      <c r="X19">
        <v>48.08</v>
      </c>
      <c r="Y19">
        <v>48.1</v>
      </c>
      <c r="Z19">
        <v>48.4</v>
      </c>
      <c r="AA19">
        <v>48.52</v>
      </c>
      <c r="AB19">
        <v>48.6</v>
      </c>
      <c r="AC19">
        <v>48.74</v>
      </c>
      <c r="AD19">
        <v>48.83</v>
      </c>
      <c r="AE19">
        <v>49.12</v>
      </c>
      <c r="AF19">
        <v>50.52</v>
      </c>
      <c r="AG19">
        <v>50.65</v>
      </c>
      <c r="AH19">
        <v>51.48</v>
      </c>
      <c r="AI19">
        <v>52.98</v>
      </c>
      <c r="AJ19">
        <v>53.8</v>
      </c>
      <c r="AK19">
        <v>55.7</v>
      </c>
      <c r="AL19" s="6">
        <v>57</v>
      </c>
      <c r="AM19">
        <v>58.7</v>
      </c>
      <c r="AN19">
        <v>60.1</v>
      </c>
      <c r="AO19" s="13">
        <v>60.4</v>
      </c>
      <c r="AP19">
        <v>61.5</v>
      </c>
      <c r="AQ19">
        <v>61.8</v>
      </c>
      <c r="AR19" s="6">
        <v>64.599999999999994</v>
      </c>
      <c r="AS19" s="13">
        <v>71.8</v>
      </c>
      <c r="AT19" s="6">
        <v>74.3</v>
      </c>
      <c r="AU19" s="13"/>
      <c r="AW19" s="13"/>
    </row>
    <row r="20" spans="1:50" x14ac:dyDescent="0.2">
      <c r="A20" t="s">
        <v>85</v>
      </c>
      <c r="B20">
        <v>4.21</v>
      </c>
      <c r="C20">
        <v>4.84</v>
      </c>
      <c r="D20">
        <v>4</v>
      </c>
      <c r="E20">
        <v>4.33</v>
      </c>
      <c r="F20">
        <v>3.28</v>
      </c>
      <c r="G20">
        <v>3.1</v>
      </c>
      <c r="H20">
        <v>0.77</v>
      </c>
      <c r="I20">
        <v>2.09</v>
      </c>
      <c r="J20">
        <v>0.66</v>
      </c>
      <c r="K20">
        <v>1.5</v>
      </c>
      <c r="L20">
        <v>0.57999999999999996</v>
      </c>
      <c r="M20" s="6">
        <v>0.99</v>
      </c>
      <c r="N20">
        <v>0.71</v>
      </c>
      <c r="O20">
        <v>3.81</v>
      </c>
      <c r="P20">
        <v>1.46</v>
      </c>
      <c r="Q20">
        <v>1.65</v>
      </c>
      <c r="R20">
        <v>0.52</v>
      </c>
      <c r="S20">
        <v>0.86</v>
      </c>
      <c r="T20">
        <v>0.73</v>
      </c>
      <c r="U20">
        <v>1.0900000000000001</v>
      </c>
      <c r="V20">
        <v>0.84</v>
      </c>
      <c r="W20">
        <v>0.77</v>
      </c>
      <c r="X20">
        <v>2.52</v>
      </c>
      <c r="Y20">
        <v>0.94</v>
      </c>
      <c r="Z20">
        <v>0.64</v>
      </c>
      <c r="AA20">
        <v>1.25</v>
      </c>
      <c r="AB20">
        <v>1.07</v>
      </c>
      <c r="AC20">
        <v>2.25</v>
      </c>
      <c r="AD20">
        <v>0.87</v>
      </c>
      <c r="AE20">
        <v>1.06</v>
      </c>
      <c r="AF20">
        <v>1.45</v>
      </c>
      <c r="AG20">
        <v>2.19</v>
      </c>
      <c r="AH20">
        <v>1.52</v>
      </c>
      <c r="AI20">
        <v>1.67</v>
      </c>
      <c r="AJ20">
        <v>1.37</v>
      </c>
      <c r="AK20">
        <v>0.72</v>
      </c>
      <c r="AL20" s="6">
        <v>0.94</v>
      </c>
      <c r="AM20">
        <v>0.69</v>
      </c>
      <c r="AN20">
        <v>0.61</v>
      </c>
      <c r="AO20" s="13">
        <v>0.52</v>
      </c>
      <c r="AP20">
        <v>0.47</v>
      </c>
      <c r="AQ20">
        <v>0.46</v>
      </c>
      <c r="AR20" s="6">
        <v>0.35</v>
      </c>
      <c r="AS20" s="13">
        <v>0.25</v>
      </c>
      <c r="AT20" s="6">
        <v>0.16</v>
      </c>
      <c r="AU20" s="13"/>
      <c r="AW20" s="13"/>
    </row>
    <row r="21" spans="1:50" x14ac:dyDescent="0.2">
      <c r="A21" t="s">
        <v>86</v>
      </c>
      <c r="B21">
        <v>12.49</v>
      </c>
      <c r="C21">
        <v>10.85</v>
      </c>
      <c r="D21">
        <v>12.06</v>
      </c>
      <c r="E21">
        <v>13.09</v>
      </c>
      <c r="F21">
        <v>12.59</v>
      </c>
      <c r="G21">
        <v>13.53</v>
      </c>
      <c r="H21">
        <v>17.850000000000001</v>
      </c>
      <c r="I21">
        <v>15.64</v>
      </c>
      <c r="J21">
        <v>15.97</v>
      </c>
      <c r="K21">
        <v>17.75</v>
      </c>
      <c r="L21">
        <v>18.25</v>
      </c>
      <c r="M21" s="6">
        <v>16.23</v>
      </c>
      <c r="N21">
        <v>18.11</v>
      </c>
      <c r="O21">
        <v>14.42</v>
      </c>
      <c r="P21">
        <v>17.72</v>
      </c>
      <c r="Q21">
        <v>14.48</v>
      </c>
      <c r="R21">
        <v>16.55</v>
      </c>
      <c r="S21">
        <v>18.32</v>
      </c>
      <c r="T21">
        <v>18.600000000000001</v>
      </c>
      <c r="U21">
        <v>17.440000000000001</v>
      </c>
      <c r="V21">
        <v>19.25</v>
      </c>
      <c r="W21">
        <v>18.39</v>
      </c>
      <c r="X21">
        <v>13.23</v>
      </c>
      <c r="Y21">
        <v>17.52</v>
      </c>
      <c r="Z21">
        <v>19.07</v>
      </c>
      <c r="AA21">
        <v>17.29</v>
      </c>
      <c r="AB21">
        <v>16.73</v>
      </c>
      <c r="AC21">
        <v>16.440000000000001</v>
      </c>
      <c r="AD21">
        <v>17.66</v>
      </c>
      <c r="AE21">
        <v>17.329999999999998</v>
      </c>
      <c r="AF21">
        <v>20.48</v>
      </c>
      <c r="AG21">
        <v>16.28</v>
      </c>
      <c r="AH21">
        <v>16.71</v>
      </c>
      <c r="AI21">
        <v>14.73</v>
      </c>
      <c r="AJ21">
        <v>13.6</v>
      </c>
      <c r="AK21">
        <v>15</v>
      </c>
      <c r="AL21" s="6">
        <v>15.1</v>
      </c>
      <c r="AM21">
        <v>13.7</v>
      </c>
      <c r="AN21">
        <v>14.7</v>
      </c>
      <c r="AO21" s="13">
        <v>15</v>
      </c>
      <c r="AP21">
        <v>15.6</v>
      </c>
      <c r="AQ21">
        <v>16.399999999999999</v>
      </c>
      <c r="AR21" s="6">
        <v>15.1</v>
      </c>
      <c r="AS21" s="13">
        <v>13.6</v>
      </c>
      <c r="AT21" s="6">
        <v>12.9</v>
      </c>
      <c r="AU21" s="13"/>
      <c r="AW21" s="13"/>
    </row>
    <row r="22" spans="1:50" x14ac:dyDescent="0.2">
      <c r="A22" t="s">
        <v>87</v>
      </c>
      <c r="B22">
        <v>23.14</v>
      </c>
      <c r="C22">
        <v>22.59</v>
      </c>
      <c r="D22">
        <v>21.76</v>
      </c>
      <c r="E22">
        <v>20</v>
      </c>
      <c r="F22">
        <v>21.6</v>
      </c>
      <c r="G22">
        <v>18.510000000000002</v>
      </c>
      <c r="H22">
        <v>12.3</v>
      </c>
      <c r="I22">
        <v>14.25</v>
      </c>
      <c r="J22">
        <v>12.56</v>
      </c>
      <c r="K22">
        <v>12.42</v>
      </c>
      <c r="L22">
        <v>12.89</v>
      </c>
      <c r="M22" s="6">
        <v>12.69</v>
      </c>
      <c r="N22">
        <v>11.25</v>
      </c>
      <c r="O22">
        <v>17.77</v>
      </c>
      <c r="P22">
        <v>12.55</v>
      </c>
      <c r="Q22">
        <v>13.89</v>
      </c>
      <c r="R22">
        <v>12.63</v>
      </c>
      <c r="S22">
        <v>11.95</v>
      </c>
      <c r="T22">
        <v>11.77</v>
      </c>
      <c r="U22">
        <v>12.1</v>
      </c>
      <c r="V22">
        <v>11.59</v>
      </c>
      <c r="W22">
        <v>11.58</v>
      </c>
      <c r="X22">
        <v>19.57</v>
      </c>
      <c r="Y22">
        <v>13.12</v>
      </c>
      <c r="Z22">
        <v>11.11</v>
      </c>
      <c r="AA22">
        <v>10.78</v>
      </c>
      <c r="AB22">
        <v>13.25</v>
      </c>
      <c r="AC22">
        <v>14.59</v>
      </c>
      <c r="AD22">
        <v>11.89</v>
      </c>
      <c r="AE22">
        <v>11.13</v>
      </c>
      <c r="AF22">
        <v>9.86</v>
      </c>
      <c r="AG22">
        <v>13.27</v>
      </c>
      <c r="AH22">
        <v>11.32</v>
      </c>
      <c r="AI22">
        <v>15.63</v>
      </c>
      <c r="AJ22">
        <v>16.3</v>
      </c>
      <c r="AK22">
        <v>12.6</v>
      </c>
      <c r="AL22" s="6">
        <v>11.8</v>
      </c>
      <c r="AM22">
        <v>11.7</v>
      </c>
      <c r="AN22">
        <v>10.6</v>
      </c>
      <c r="AO22" s="13">
        <v>9.41</v>
      </c>
      <c r="AP22">
        <v>7.9</v>
      </c>
      <c r="AQ22">
        <v>6.81</v>
      </c>
      <c r="AR22" s="6">
        <v>6.34</v>
      </c>
      <c r="AS22" s="13">
        <v>3.06</v>
      </c>
      <c r="AT22" s="6">
        <v>1.73</v>
      </c>
      <c r="AU22" s="13"/>
      <c r="AW22" s="13"/>
    </row>
    <row r="23" spans="1:50" x14ac:dyDescent="0.2">
      <c r="A23" t="s">
        <v>59</v>
      </c>
      <c r="B23">
        <v>0.27</v>
      </c>
      <c r="C23">
        <v>0.32</v>
      </c>
      <c r="D23">
        <v>0.27</v>
      </c>
      <c r="E23">
        <v>0.24</v>
      </c>
      <c r="F23">
        <v>0.27</v>
      </c>
      <c r="G23">
        <v>0.22</v>
      </c>
      <c r="H23">
        <v>0.14000000000000001</v>
      </c>
      <c r="I23">
        <v>0.21</v>
      </c>
      <c r="J23">
        <v>0.16</v>
      </c>
      <c r="K23">
        <v>0.14000000000000001</v>
      </c>
      <c r="L23">
        <v>0.14000000000000001</v>
      </c>
      <c r="M23" s="6">
        <v>0.16</v>
      </c>
      <c r="N23">
        <v>0.13</v>
      </c>
      <c r="O23">
        <v>0.25</v>
      </c>
      <c r="P23">
        <v>0.18</v>
      </c>
      <c r="Q23">
        <v>0.17</v>
      </c>
      <c r="R23">
        <v>0.15</v>
      </c>
      <c r="S23">
        <v>0.14000000000000001</v>
      </c>
      <c r="T23">
        <v>0.14000000000000001</v>
      </c>
      <c r="U23">
        <v>0.15</v>
      </c>
      <c r="V23">
        <v>0.13</v>
      </c>
      <c r="W23">
        <v>0.14000000000000001</v>
      </c>
      <c r="X23">
        <v>0.24</v>
      </c>
      <c r="Y23">
        <v>0.16</v>
      </c>
      <c r="Z23">
        <v>0.13</v>
      </c>
      <c r="AA23">
        <v>0.14000000000000001</v>
      </c>
      <c r="AB23">
        <v>0.16</v>
      </c>
      <c r="AC23">
        <v>0.2</v>
      </c>
      <c r="AD23">
        <v>0.14000000000000001</v>
      </c>
      <c r="AE23">
        <v>0.14000000000000001</v>
      </c>
      <c r="AF23">
        <v>0.11</v>
      </c>
      <c r="AG23">
        <v>0.18</v>
      </c>
      <c r="AH23">
        <v>0.16</v>
      </c>
      <c r="AI23">
        <v>0.22</v>
      </c>
      <c r="AJ23">
        <v>0.34</v>
      </c>
      <c r="AK23">
        <v>0.28000000000000003</v>
      </c>
      <c r="AL23" s="6">
        <v>0.26</v>
      </c>
      <c r="AM23">
        <v>0.28999999999999998</v>
      </c>
      <c r="AN23">
        <v>0.24</v>
      </c>
      <c r="AO23" s="13">
        <v>0.21</v>
      </c>
      <c r="AP23">
        <v>0.19</v>
      </c>
      <c r="AQ23">
        <v>0.16</v>
      </c>
      <c r="AR23" s="6">
        <v>0.13</v>
      </c>
      <c r="AS23" s="13">
        <v>0.06</v>
      </c>
      <c r="AT23" s="6">
        <v>0.03</v>
      </c>
      <c r="AU23" s="13"/>
      <c r="AW23" s="13"/>
    </row>
    <row r="24" spans="1:50" x14ac:dyDescent="0.2">
      <c r="A24" t="s">
        <v>60</v>
      </c>
      <c r="B24">
        <v>4.54</v>
      </c>
      <c r="C24">
        <v>6.32</v>
      </c>
      <c r="D24">
        <v>4.46</v>
      </c>
      <c r="E24">
        <v>5.19</v>
      </c>
      <c r="F24">
        <v>3.31</v>
      </c>
      <c r="G24">
        <v>3.74</v>
      </c>
      <c r="H24">
        <v>11.02</v>
      </c>
      <c r="I24">
        <v>7.87</v>
      </c>
      <c r="J24">
        <v>11.16</v>
      </c>
      <c r="K24">
        <v>8.31</v>
      </c>
      <c r="L24">
        <v>10.68</v>
      </c>
      <c r="M24" s="6">
        <v>10.83</v>
      </c>
      <c r="N24">
        <v>10.07</v>
      </c>
      <c r="O24">
        <v>4.26</v>
      </c>
      <c r="P24">
        <v>6.91</v>
      </c>
      <c r="Q24">
        <v>11.19</v>
      </c>
      <c r="R24">
        <v>11.62</v>
      </c>
      <c r="S24">
        <v>10.56</v>
      </c>
      <c r="T24">
        <v>9.58</v>
      </c>
      <c r="U24">
        <v>8.4700000000000006</v>
      </c>
      <c r="V24">
        <v>8.8699999999999992</v>
      </c>
      <c r="W24">
        <v>9.4499999999999993</v>
      </c>
      <c r="X24">
        <v>2.21</v>
      </c>
      <c r="Y24">
        <v>9.27</v>
      </c>
      <c r="Z24">
        <v>8.6300000000000008</v>
      </c>
      <c r="AA24">
        <v>8.02</v>
      </c>
      <c r="AB24">
        <v>9.3800000000000008</v>
      </c>
      <c r="AC24">
        <v>3.09</v>
      </c>
      <c r="AD24">
        <v>9.39</v>
      </c>
      <c r="AE24">
        <v>8.5399999999999991</v>
      </c>
      <c r="AF24">
        <v>4.54</v>
      </c>
      <c r="AG24">
        <v>5.22</v>
      </c>
      <c r="AH24">
        <v>7.84</v>
      </c>
      <c r="AI24">
        <v>1.05</v>
      </c>
      <c r="AJ24">
        <v>0.99</v>
      </c>
      <c r="AK24">
        <v>0.37</v>
      </c>
      <c r="AL24" s="6">
        <v>0.47</v>
      </c>
      <c r="AM24">
        <v>0.23</v>
      </c>
      <c r="AN24">
        <v>0.36</v>
      </c>
      <c r="AO24" s="13">
        <v>0.15</v>
      </c>
      <c r="AP24">
        <v>0.11</v>
      </c>
      <c r="AQ24">
        <v>0.2</v>
      </c>
      <c r="AR24" s="6">
        <v>0.14000000000000001</v>
      </c>
      <c r="AS24" s="13">
        <v>0.13</v>
      </c>
      <c r="AT24" s="6">
        <v>0.08</v>
      </c>
      <c r="AU24" s="13"/>
      <c r="AW24" s="13"/>
    </row>
    <row r="25" spans="1:50" x14ac:dyDescent="0.2">
      <c r="A25" t="s">
        <v>63</v>
      </c>
      <c r="B25">
        <v>9.08</v>
      </c>
      <c r="C25">
        <v>8.82</v>
      </c>
      <c r="D25">
        <v>9.09</v>
      </c>
      <c r="E25">
        <v>9.67</v>
      </c>
      <c r="F25">
        <v>8.2100000000000009</v>
      </c>
      <c r="G25">
        <v>8.4700000000000006</v>
      </c>
      <c r="H25">
        <v>8.2899999999999991</v>
      </c>
      <c r="I25">
        <v>10.42</v>
      </c>
      <c r="J25">
        <v>9.7799999999999994</v>
      </c>
      <c r="K25">
        <v>10.15</v>
      </c>
      <c r="L25">
        <v>8.42</v>
      </c>
      <c r="M25" s="6">
        <v>8.91</v>
      </c>
      <c r="N25">
        <v>8.23</v>
      </c>
      <c r="O25">
        <v>8.99</v>
      </c>
      <c r="P25">
        <v>10.87</v>
      </c>
      <c r="Q25">
        <v>8.77</v>
      </c>
      <c r="R25">
        <v>9.64</v>
      </c>
      <c r="S25">
        <v>8.4600000000000009</v>
      </c>
      <c r="T25">
        <v>9.27</v>
      </c>
      <c r="U25">
        <v>10.199999999999999</v>
      </c>
      <c r="V25">
        <v>8.92</v>
      </c>
      <c r="W25">
        <v>8.81</v>
      </c>
      <c r="X25">
        <v>6.97</v>
      </c>
      <c r="Y25">
        <v>8.5</v>
      </c>
      <c r="Z25">
        <v>8.6999999999999993</v>
      </c>
      <c r="AA25">
        <v>9.1999999999999993</v>
      </c>
      <c r="AB25">
        <v>8.7799999999999994</v>
      </c>
      <c r="AC25">
        <v>7.84</v>
      </c>
      <c r="AD25">
        <v>8.43</v>
      </c>
      <c r="AE25">
        <v>9.4499999999999993</v>
      </c>
      <c r="AF25">
        <v>9.74</v>
      </c>
      <c r="AG25">
        <v>8.56</v>
      </c>
      <c r="AH25">
        <v>9.8699999999999992</v>
      </c>
      <c r="AI25">
        <v>5.61</v>
      </c>
      <c r="AJ25">
        <v>5.12</v>
      </c>
      <c r="AK25">
        <v>4.12</v>
      </c>
      <c r="AL25" s="6">
        <v>4.5</v>
      </c>
      <c r="AM25">
        <v>3.85</v>
      </c>
      <c r="AN25">
        <v>3.6</v>
      </c>
      <c r="AO25" s="13">
        <v>2.94</v>
      </c>
      <c r="AP25">
        <v>2.4700000000000002</v>
      </c>
      <c r="AQ25">
        <v>2.8</v>
      </c>
      <c r="AR25" s="6">
        <v>2.33</v>
      </c>
      <c r="AS25" s="13">
        <v>1.1499999999999999</v>
      </c>
      <c r="AT25" s="6">
        <v>0.83</v>
      </c>
      <c r="AU25" s="13"/>
      <c r="AW25" s="13"/>
    </row>
    <row r="26" spans="1:50" x14ac:dyDescent="0.2">
      <c r="A26" t="s">
        <v>88</v>
      </c>
      <c r="B26">
        <v>2.65</v>
      </c>
      <c r="C26">
        <v>2.1</v>
      </c>
      <c r="D26">
        <v>2.65</v>
      </c>
      <c r="E26">
        <v>2.52</v>
      </c>
      <c r="F26">
        <v>3.05</v>
      </c>
      <c r="G26">
        <v>2.89</v>
      </c>
      <c r="H26">
        <v>2.44</v>
      </c>
      <c r="I26">
        <v>2.4900000000000002</v>
      </c>
      <c r="J26">
        <v>2.16</v>
      </c>
      <c r="K26">
        <v>2.76</v>
      </c>
      <c r="L26">
        <v>2.46</v>
      </c>
      <c r="M26" s="6">
        <v>2.29</v>
      </c>
      <c r="N26">
        <v>2.62</v>
      </c>
      <c r="O26">
        <v>2.73</v>
      </c>
      <c r="P26">
        <v>2.74</v>
      </c>
      <c r="Q26">
        <v>2.5499999999999998</v>
      </c>
      <c r="R26">
        <v>2.1</v>
      </c>
      <c r="S26">
        <v>2.58</v>
      </c>
      <c r="T26">
        <v>2.4300000000000002</v>
      </c>
      <c r="U26">
        <v>2.56</v>
      </c>
      <c r="V26">
        <v>2.4300000000000002</v>
      </c>
      <c r="W26">
        <v>2.54</v>
      </c>
      <c r="X26">
        <v>3.45</v>
      </c>
      <c r="Y26">
        <v>2.6</v>
      </c>
      <c r="Z26">
        <v>2.68</v>
      </c>
      <c r="AA26">
        <v>2.8</v>
      </c>
      <c r="AB26">
        <v>2.34</v>
      </c>
      <c r="AC26">
        <v>3.71</v>
      </c>
      <c r="AD26">
        <v>2.61</v>
      </c>
      <c r="AE26">
        <v>2.69</v>
      </c>
      <c r="AF26">
        <v>3.27</v>
      </c>
      <c r="AG26">
        <v>3.1</v>
      </c>
      <c r="AH26">
        <v>2.44</v>
      </c>
      <c r="AI26">
        <v>3.83</v>
      </c>
      <c r="AJ26">
        <v>3.97</v>
      </c>
      <c r="AK26">
        <v>4.08</v>
      </c>
      <c r="AL26" s="6">
        <v>4.12</v>
      </c>
      <c r="AM26">
        <v>3.37</v>
      </c>
      <c r="AN26">
        <v>4.53</v>
      </c>
      <c r="AO26" s="13">
        <v>4.46</v>
      </c>
      <c r="AP26">
        <v>4.5</v>
      </c>
      <c r="AQ26">
        <v>4.76</v>
      </c>
      <c r="AR26" s="6">
        <v>4.55</v>
      </c>
      <c r="AS26" s="13">
        <v>4.04</v>
      </c>
      <c r="AT26" s="6">
        <v>4.0599999999999996</v>
      </c>
      <c r="AU26" s="13"/>
      <c r="AW26" s="13"/>
    </row>
    <row r="27" spans="1:50" x14ac:dyDescent="0.2">
      <c r="A27" t="s">
        <v>89</v>
      </c>
      <c r="B27">
        <v>0.78</v>
      </c>
      <c r="C27">
        <v>0.4</v>
      </c>
      <c r="D27">
        <v>0.76</v>
      </c>
      <c r="E27">
        <v>0.39</v>
      </c>
      <c r="F27">
        <v>0.81</v>
      </c>
      <c r="G27">
        <v>1.08</v>
      </c>
      <c r="H27">
        <v>0.34</v>
      </c>
      <c r="I27">
        <v>0.57999999999999996</v>
      </c>
      <c r="J27">
        <v>0.25</v>
      </c>
      <c r="K27">
        <v>0.28000000000000003</v>
      </c>
      <c r="L27">
        <v>0.36</v>
      </c>
      <c r="M27" s="6">
        <v>0.27</v>
      </c>
      <c r="N27">
        <v>0.42</v>
      </c>
      <c r="O27">
        <v>0.7</v>
      </c>
      <c r="P27">
        <v>0.46</v>
      </c>
      <c r="Q27">
        <v>0.4</v>
      </c>
      <c r="R27">
        <v>0.25</v>
      </c>
      <c r="S27">
        <v>0.41</v>
      </c>
      <c r="T27">
        <v>0.34</v>
      </c>
      <c r="U27">
        <v>0.36</v>
      </c>
      <c r="V27">
        <v>0.43</v>
      </c>
      <c r="W27">
        <v>0.34</v>
      </c>
      <c r="X27">
        <v>2.41</v>
      </c>
      <c r="Y27">
        <v>0.46</v>
      </c>
      <c r="Z27">
        <v>0.51</v>
      </c>
      <c r="AA27">
        <v>0.63</v>
      </c>
      <c r="AB27">
        <v>0.38</v>
      </c>
      <c r="AC27">
        <v>1.41</v>
      </c>
      <c r="AD27">
        <v>0.52</v>
      </c>
      <c r="AE27">
        <v>0.61</v>
      </c>
      <c r="AF27">
        <v>0.56000000000000005</v>
      </c>
      <c r="AG27">
        <v>0.79</v>
      </c>
      <c r="AH27">
        <v>0.35</v>
      </c>
      <c r="AI27">
        <v>3.35</v>
      </c>
      <c r="AJ27">
        <v>4.1500000000000004</v>
      </c>
      <c r="AK27">
        <v>5.48</v>
      </c>
      <c r="AL27" s="6">
        <v>4.74</v>
      </c>
      <c r="AM27">
        <v>5.54</v>
      </c>
      <c r="AN27">
        <v>4.78</v>
      </c>
      <c r="AO27" s="13">
        <v>5.88</v>
      </c>
      <c r="AP27">
        <v>6.36</v>
      </c>
      <c r="AQ27">
        <v>5.64</v>
      </c>
      <c r="AR27" s="6">
        <v>6.28</v>
      </c>
      <c r="AS27" s="13">
        <v>5.58</v>
      </c>
      <c r="AT27" s="6">
        <v>5.35</v>
      </c>
      <c r="AU27" s="13"/>
      <c r="AW27" s="13"/>
    </row>
    <row r="28" spans="1:50" x14ac:dyDescent="0.2">
      <c r="A28" t="s">
        <v>90</v>
      </c>
      <c r="B28">
        <v>2.21</v>
      </c>
      <c r="C28">
        <v>2.0099999999999998</v>
      </c>
      <c r="D28">
        <v>1.97</v>
      </c>
      <c r="E28">
        <v>0.92</v>
      </c>
      <c r="F28">
        <v>1.85</v>
      </c>
      <c r="G28">
        <v>1.81</v>
      </c>
      <c r="H28">
        <v>0.12</v>
      </c>
      <c r="I28">
        <v>0.5</v>
      </c>
      <c r="K28">
        <v>0.03</v>
      </c>
      <c r="L28" t="s">
        <v>61</v>
      </c>
      <c r="M28" s="6">
        <v>0.09</v>
      </c>
      <c r="N28">
        <v>0.22</v>
      </c>
      <c r="O28">
        <v>0.98</v>
      </c>
      <c r="P28">
        <v>0.19</v>
      </c>
      <c r="Q28">
        <v>0.34</v>
      </c>
      <c r="U28">
        <v>0.05</v>
      </c>
      <c r="V28">
        <v>0.08</v>
      </c>
      <c r="X28">
        <v>1.28</v>
      </c>
      <c r="Y28">
        <v>0.26</v>
      </c>
      <c r="Z28">
        <v>0.12</v>
      </c>
      <c r="AA28">
        <v>0.23</v>
      </c>
      <c r="AB28">
        <v>0.17</v>
      </c>
      <c r="AC28">
        <v>0.95</v>
      </c>
      <c r="AD28">
        <v>0.17</v>
      </c>
      <c r="AE28">
        <v>0.11</v>
      </c>
      <c r="AF28">
        <v>0.26</v>
      </c>
      <c r="AG28">
        <v>0.4</v>
      </c>
      <c r="AH28">
        <v>0.15</v>
      </c>
      <c r="AI28">
        <v>0.69</v>
      </c>
      <c r="AJ28">
        <v>0.44</v>
      </c>
      <c r="AK28">
        <v>0.15</v>
      </c>
      <c r="AL28" s="6">
        <v>0.24</v>
      </c>
      <c r="AM28">
        <v>0.09</v>
      </c>
      <c r="AN28">
        <v>0.13</v>
      </c>
      <c r="AO28" s="13">
        <v>0.05</v>
      </c>
      <c r="AP28">
        <v>0.04</v>
      </c>
      <c r="AQ28">
        <v>7.0000000000000007E-2</v>
      </c>
      <c r="AR28" s="6">
        <v>0.03</v>
      </c>
      <c r="AS28" s="13">
        <v>0.03</v>
      </c>
      <c r="AT28" s="6">
        <v>0.02</v>
      </c>
      <c r="AU28" s="13"/>
      <c r="AW28" s="13"/>
    </row>
    <row r="29" spans="1:50" x14ac:dyDescent="0.2">
      <c r="A29" t="s">
        <v>62</v>
      </c>
      <c r="B29">
        <v>-0.1</v>
      </c>
      <c r="C29">
        <v>-7.0000000000000007E-2</v>
      </c>
      <c r="D29">
        <f>--0.04</f>
        <v>0.04</v>
      </c>
      <c r="E29">
        <v>-0.03</v>
      </c>
      <c r="F29">
        <v>-0.04</v>
      </c>
      <c r="G29">
        <v>-0.03</v>
      </c>
      <c r="H29">
        <v>0.01</v>
      </c>
      <c r="I29">
        <v>-0.02</v>
      </c>
      <c r="J29">
        <v>0</v>
      </c>
      <c r="K29">
        <v>0.03</v>
      </c>
      <c r="L29">
        <v>0</v>
      </c>
      <c r="M29" s="6">
        <v>0</v>
      </c>
      <c r="N29">
        <v>0</v>
      </c>
      <c r="O29">
        <v>-0.06</v>
      </c>
      <c r="P29">
        <v>-0.2</v>
      </c>
      <c r="Q29">
        <v>0.01</v>
      </c>
      <c r="R29">
        <v>0</v>
      </c>
      <c r="S29">
        <v>0</v>
      </c>
      <c r="T29">
        <v>0.01</v>
      </c>
      <c r="U29">
        <v>0.02</v>
      </c>
      <c r="V29">
        <v>0</v>
      </c>
      <c r="W29">
        <v>0</v>
      </c>
      <c r="X29">
        <v>-0.08</v>
      </c>
      <c r="Y29">
        <v>-0.02</v>
      </c>
      <c r="Z29">
        <v>0.02</v>
      </c>
      <c r="AA29">
        <v>0</v>
      </c>
      <c r="AB29">
        <v>0</v>
      </c>
      <c r="AC29">
        <v>-0.05</v>
      </c>
      <c r="AD29">
        <v>0.12</v>
      </c>
      <c r="AE29">
        <v>0.01</v>
      </c>
      <c r="AF29">
        <v>0.01</v>
      </c>
      <c r="AG29">
        <v>0</v>
      </c>
      <c r="AH29">
        <v>0.01</v>
      </c>
      <c r="AI29">
        <v>-0.08</v>
      </c>
      <c r="AJ29">
        <v>0.46</v>
      </c>
      <c r="AK29">
        <v>0.08</v>
      </c>
      <c r="AL29" s="6">
        <v>0.23</v>
      </c>
      <c r="AM29">
        <v>0.39</v>
      </c>
      <c r="AN29">
        <v>0.23</v>
      </c>
      <c r="AO29" s="13">
        <v>0.54</v>
      </c>
      <c r="AP29">
        <v>0.23</v>
      </c>
      <c r="AQ29">
        <v>0.85</v>
      </c>
      <c r="AR29" s="6">
        <v>0.31</v>
      </c>
      <c r="AS29" s="13">
        <v>0.39</v>
      </c>
      <c r="AT29" s="6">
        <v>0.47</v>
      </c>
      <c r="AU29" s="13"/>
      <c r="AW29" s="13"/>
    </row>
    <row r="30" spans="1:50" x14ac:dyDescent="0.2">
      <c r="A30" t="s">
        <v>58</v>
      </c>
      <c r="B30">
        <v>101</v>
      </c>
      <c r="C30">
        <v>100.65</v>
      </c>
      <c r="D30">
        <v>99.64</v>
      </c>
      <c r="E30">
        <v>100.85</v>
      </c>
      <c r="F30">
        <v>99.93</v>
      </c>
      <c r="G30">
        <v>98.99</v>
      </c>
      <c r="H30">
        <v>99.84</v>
      </c>
      <c r="I30">
        <v>100.66</v>
      </c>
      <c r="J30">
        <v>99.42</v>
      </c>
      <c r="K30">
        <v>100.33</v>
      </c>
      <c r="L30">
        <v>100.75</v>
      </c>
      <c r="M30" s="6">
        <v>99.53</v>
      </c>
      <c r="N30">
        <v>98.85</v>
      </c>
      <c r="O30">
        <v>100.94</v>
      </c>
      <c r="P30">
        <v>100.31</v>
      </c>
      <c r="Q30">
        <v>100.89</v>
      </c>
      <c r="R30">
        <v>100.95</v>
      </c>
      <c r="S30">
        <v>100.83</v>
      </c>
      <c r="T30">
        <v>100.42</v>
      </c>
      <c r="U30">
        <v>100.24</v>
      </c>
      <c r="V30">
        <v>100.35</v>
      </c>
      <c r="W30">
        <v>99.9</v>
      </c>
      <c r="X30">
        <v>99.88</v>
      </c>
      <c r="Y30">
        <v>100.91</v>
      </c>
      <c r="Z30">
        <v>100.01</v>
      </c>
      <c r="AA30">
        <v>98.86</v>
      </c>
      <c r="AB30">
        <v>100.86</v>
      </c>
      <c r="AC30">
        <v>99.17</v>
      </c>
      <c r="AD30">
        <v>100.63</v>
      </c>
      <c r="AE30">
        <v>100.19</v>
      </c>
      <c r="AF30">
        <v>100.8</v>
      </c>
      <c r="AG30">
        <v>100.64</v>
      </c>
      <c r="AH30">
        <v>101.85</v>
      </c>
      <c r="AI30">
        <v>99.68</v>
      </c>
      <c r="AJ30">
        <v>100.54</v>
      </c>
      <c r="AK30">
        <v>98.58</v>
      </c>
      <c r="AL30" s="6">
        <v>99.4</v>
      </c>
      <c r="AM30">
        <v>98.55</v>
      </c>
      <c r="AN30">
        <v>99.88</v>
      </c>
      <c r="AO30" s="13">
        <v>99.56</v>
      </c>
      <c r="AP30">
        <v>99.37</v>
      </c>
      <c r="AQ30">
        <v>99.95</v>
      </c>
      <c r="AR30" s="6">
        <v>100.16</v>
      </c>
      <c r="AS30" s="13">
        <v>100.09</v>
      </c>
      <c r="AT30" s="6">
        <v>99.93</v>
      </c>
      <c r="AU30" s="13"/>
      <c r="AW30" s="13"/>
    </row>
    <row r="31" spans="1:50" x14ac:dyDescent="0.2">
      <c r="B31">
        <f t="shared" ref="B31:AT31" si="1">SUM(B19:B29)</f>
        <v>101</v>
      </c>
      <c r="C31">
        <f t="shared" si="1"/>
        <v>100.64999999999999</v>
      </c>
      <c r="D31">
        <f t="shared" si="1"/>
        <v>99.640000000000015</v>
      </c>
      <c r="E31">
        <f t="shared" si="1"/>
        <v>100.85</v>
      </c>
      <c r="F31">
        <f t="shared" si="1"/>
        <v>99.929999999999978</v>
      </c>
      <c r="G31">
        <f t="shared" si="1"/>
        <v>99.08</v>
      </c>
      <c r="H31">
        <f t="shared" si="1"/>
        <v>99.840000000000018</v>
      </c>
      <c r="I31">
        <f t="shared" si="1"/>
        <v>100.66</v>
      </c>
      <c r="J31">
        <f t="shared" si="1"/>
        <v>99.419999999999987</v>
      </c>
      <c r="K31">
        <f t="shared" si="1"/>
        <v>100.33000000000003</v>
      </c>
      <c r="L31">
        <f t="shared" si="1"/>
        <v>100.74999999999999</v>
      </c>
      <c r="M31" s="6">
        <f t="shared" si="1"/>
        <v>99.53</v>
      </c>
      <c r="N31">
        <f t="shared" si="1"/>
        <v>98.85</v>
      </c>
      <c r="O31">
        <f t="shared" si="1"/>
        <v>100.94000000000001</v>
      </c>
      <c r="P31">
        <f t="shared" si="1"/>
        <v>100.30999999999999</v>
      </c>
      <c r="Q31">
        <f t="shared" si="1"/>
        <v>100.89</v>
      </c>
      <c r="R31">
        <f t="shared" si="1"/>
        <v>100.95</v>
      </c>
      <c r="S31">
        <f t="shared" si="1"/>
        <v>100.83</v>
      </c>
      <c r="T31">
        <f t="shared" si="1"/>
        <v>100.42</v>
      </c>
      <c r="U31">
        <f t="shared" si="1"/>
        <v>100.24</v>
      </c>
      <c r="V31">
        <f t="shared" si="1"/>
        <v>100.35000000000002</v>
      </c>
      <c r="W31">
        <f t="shared" si="1"/>
        <v>99.90000000000002</v>
      </c>
      <c r="X31">
        <f t="shared" si="1"/>
        <v>99.88</v>
      </c>
      <c r="Y31">
        <f t="shared" si="1"/>
        <v>100.91</v>
      </c>
      <c r="Z31">
        <f t="shared" si="1"/>
        <v>100.01</v>
      </c>
      <c r="AA31">
        <f t="shared" si="1"/>
        <v>98.86</v>
      </c>
      <c r="AB31">
        <f t="shared" si="1"/>
        <v>100.86</v>
      </c>
      <c r="AC31">
        <f t="shared" si="1"/>
        <v>99.170000000000016</v>
      </c>
      <c r="AD31">
        <f t="shared" si="1"/>
        <v>100.63000000000001</v>
      </c>
      <c r="AE31">
        <f t="shared" si="1"/>
        <v>100.19</v>
      </c>
      <c r="AF31">
        <f t="shared" si="1"/>
        <v>100.80000000000001</v>
      </c>
      <c r="AG31">
        <f t="shared" si="1"/>
        <v>100.64000000000001</v>
      </c>
      <c r="AH31">
        <f t="shared" si="1"/>
        <v>101.85000000000001</v>
      </c>
      <c r="AI31">
        <f t="shared" si="1"/>
        <v>99.679999999999978</v>
      </c>
      <c r="AJ31">
        <f t="shared" si="1"/>
        <v>100.53999999999999</v>
      </c>
      <c r="AK31">
        <f t="shared" si="1"/>
        <v>98.580000000000013</v>
      </c>
      <c r="AL31" s="6">
        <f t="shared" si="1"/>
        <v>99.399999999999991</v>
      </c>
      <c r="AM31">
        <f t="shared" si="1"/>
        <v>98.550000000000026</v>
      </c>
      <c r="AN31">
        <f t="shared" si="1"/>
        <v>99.879999999999981</v>
      </c>
      <c r="AO31" s="13">
        <f t="shared" si="1"/>
        <v>99.559999999999988</v>
      </c>
      <c r="AP31">
        <f t="shared" si="1"/>
        <v>99.37</v>
      </c>
      <c r="AQ31">
        <f t="shared" si="1"/>
        <v>99.949999999999989</v>
      </c>
      <c r="AR31" s="6">
        <f t="shared" si="1"/>
        <v>100.15999999999998</v>
      </c>
      <c r="AS31" s="13">
        <f t="shared" si="1"/>
        <v>100.09</v>
      </c>
      <c r="AT31" s="6">
        <f t="shared" si="1"/>
        <v>99.929999999999993</v>
      </c>
      <c r="AU31" s="13"/>
      <c r="AW31" s="13"/>
    </row>
    <row r="32" spans="1:50" x14ac:dyDescent="0.2">
      <c r="M32" s="6"/>
      <c r="AL32" s="6"/>
      <c r="AO32" s="13"/>
      <c r="AR32" s="6"/>
      <c r="AS32" s="13"/>
      <c r="AT32" s="6"/>
      <c r="AU32" s="13"/>
      <c r="AW32" s="13"/>
    </row>
    <row r="33" spans="1:50" s="3" customFormat="1" ht="85" x14ac:dyDescent="0.2">
      <c r="A33" s="3" t="s">
        <v>7</v>
      </c>
      <c r="B33" s="3" t="s">
        <v>120</v>
      </c>
      <c r="C33" s="3" t="s">
        <v>120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119</v>
      </c>
      <c r="I33" s="3" t="s">
        <v>119</v>
      </c>
      <c r="J33" s="3" t="s">
        <v>119</v>
      </c>
      <c r="K33" s="3" t="s">
        <v>119</v>
      </c>
      <c r="L33" s="3" t="s">
        <v>119</v>
      </c>
      <c r="M33" s="7" t="s">
        <v>119</v>
      </c>
      <c r="N33" s="3" t="s">
        <v>119</v>
      </c>
      <c r="O33" s="3" t="s">
        <v>120</v>
      </c>
      <c r="P33" s="3" t="s">
        <v>119</v>
      </c>
      <c r="Q33" s="3" t="s">
        <v>119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120</v>
      </c>
      <c r="Y33" s="3" t="s">
        <v>119</v>
      </c>
      <c r="Z33" s="3" t="s">
        <v>119</v>
      </c>
      <c r="AA33" s="3" t="s">
        <v>119</v>
      </c>
      <c r="AB33" s="3" t="s">
        <v>119</v>
      </c>
      <c r="AC33" s="3" t="s">
        <v>120</v>
      </c>
      <c r="AD33" s="3" t="s">
        <v>119</v>
      </c>
      <c r="AE33" s="3" t="s">
        <v>119</v>
      </c>
      <c r="AF33" s="3" t="s">
        <v>120</v>
      </c>
      <c r="AG33" s="3" t="s">
        <v>120</v>
      </c>
      <c r="AH33" s="3" t="s">
        <v>119</v>
      </c>
      <c r="AI33" s="3" t="s">
        <v>120</v>
      </c>
      <c r="AJ33" t="s">
        <v>118</v>
      </c>
      <c r="AK33" s="3" t="s">
        <v>118</v>
      </c>
      <c r="AL33" s="7" t="s">
        <v>118</v>
      </c>
      <c r="AM33" s="3" t="s">
        <v>118</v>
      </c>
      <c r="AN33" s="3" t="s">
        <v>118</v>
      </c>
      <c r="AO33" s="12" t="s">
        <v>118</v>
      </c>
      <c r="AP33" s="3" t="s">
        <v>118</v>
      </c>
      <c r="AQ33" s="3" t="s">
        <v>118</v>
      </c>
      <c r="AR33" s="7" t="s">
        <v>118</v>
      </c>
      <c r="AS33" s="12" t="s">
        <v>118</v>
      </c>
      <c r="AT33" s="7" t="s">
        <v>118</v>
      </c>
      <c r="AU33" s="12" t="s">
        <v>25</v>
      </c>
      <c r="AV33" s="3" t="s">
        <v>25</v>
      </c>
      <c r="AW33" s="12" t="s">
        <v>139</v>
      </c>
      <c r="AX33" s="3" t="s">
        <v>140</v>
      </c>
    </row>
    <row r="39" spans="1:50" x14ac:dyDescent="0.2">
      <c r="AB39" s="2"/>
    </row>
    <row r="44" spans="1:50" x14ac:dyDescent="0.2">
      <c r="H44" s="4"/>
    </row>
  </sheetData>
  <sortState columnSort="1" ref="B1:AT33">
    <sortCondition ref="B19:AT1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minerals</vt:lpstr>
      <vt:lpstr>rocks</vt:lpstr>
      <vt:lpstr>compositions</vt:lpstr>
    </vt:vector>
  </TitlesOfParts>
  <Company>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Resor</dc:creator>
  <cp:lastModifiedBy>Microsoft Office User</cp:lastModifiedBy>
  <dcterms:created xsi:type="dcterms:W3CDTF">2019-02-19T21:14:12Z</dcterms:created>
  <dcterms:modified xsi:type="dcterms:W3CDTF">2020-11-08T19:03:52Z</dcterms:modified>
</cp:coreProperties>
</file>